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lvare neacsu\My Documents\2022\Ingrijiri\"/>
    </mc:Choice>
  </mc:AlternateContent>
  <xr:revisionPtr revIDLastSave="0" documentId="13_ncr:1_{5EF5370B-9459-4EA2-B189-85B810C57034}" xr6:coauthVersionLast="47" xr6:coauthVersionMax="47" xr10:uidLastSave="{00000000-0000-0000-0000-000000000000}"/>
  <bookViews>
    <workbookView xWindow="-120" yWindow="-120" windowWidth="29040" windowHeight="15840" activeTab="4" xr2:uid="{543C4959-6D64-491B-B2FF-DBBC4A735EF4}"/>
  </bookViews>
  <sheets>
    <sheet name="Centralizator 2021" sheetId="1" r:id="rId1"/>
    <sheet name="Medhouse  08.2021" sheetId="2" r:id="rId2"/>
    <sheet name="VITAMED  08.2021" sheetId="4" r:id="rId3"/>
    <sheet name="Centralizator 2022" sheetId="5" r:id="rId4"/>
    <sheet name="Medhouse 01.22" sheetId="9" r:id="rId5"/>
    <sheet name="Centralizator 2021-2022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0" l="1"/>
  <c r="D12" i="10"/>
  <c r="E10" i="10"/>
  <c r="H45" i="4"/>
  <c r="H44" i="2"/>
  <c r="D13" i="5"/>
  <c r="D12" i="5"/>
  <c r="D9" i="5"/>
  <c r="E9" i="5"/>
  <c r="D8" i="5"/>
  <c r="E8" i="5" s="1"/>
  <c r="E88" i="9"/>
  <c r="F88" i="9" s="1"/>
  <c r="H88" i="9" s="1"/>
  <c r="F87" i="9"/>
  <c r="H87" i="9" s="1"/>
  <c r="F86" i="9"/>
  <c r="H86" i="9" s="1"/>
  <c r="E85" i="9"/>
  <c r="F85" i="9" s="1"/>
  <c r="H85" i="9" s="1"/>
  <c r="E84" i="9"/>
  <c r="F84" i="9" s="1"/>
  <c r="H84" i="9" s="1"/>
  <c r="E79" i="9"/>
  <c r="F79" i="9" s="1"/>
  <c r="H79" i="9" s="1"/>
  <c r="F78" i="9"/>
  <c r="H78" i="9" s="1"/>
  <c r="E77" i="9"/>
  <c r="F77" i="9" s="1"/>
  <c r="H77" i="9" s="1"/>
  <c r="F76" i="9"/>
  <c r="H76" i="9" s="1"/>
  <c r="H70" i="9"/>
  <c r="D11" i="5" s="1"/>
  <c r="F62" i="9"/>
  <c r="H62" i="9" s="1"/>
  <c r="E63" i="9"/>
  <c r="F63" i="9" s="1"/>
  <c r="H63" i="9" s="1"/>
  <c r="F61" i="9"/>
  <c r="H61" i="9" s="1"/>
  <c r="E60" i="9"/>
  <c r="F60" i="9" s="1"/>
  <c r="H60" i="9" s="1"/>
  <c r="E59" i="9"/>
  <c r="F59" i="9" s="1"/>
  <c r="H59" i="9" s="1"/>
  <c r="E48" i="9"/>
  <c r="F48" i="9" s="1"/>
  <c r="H48" i="9" s="1"/>
  <c r="F47" i="9"/>
  <c r="H47" i="9" s="1"/>
  <c r="E46" i="9"/>
  <c r="F46" i="9" s="1"/>
  <c r="H46" i="9" s="1"/>
  <c r="E45" i="9"/>
  <c r="F45" i="9" s="1"/>
  <c r="H45" i="9" s="1"/>
  <c r="E35" i="9"/>
  <c r="F35" i="9" s="1"/>
  <c r="H35" i="9" s="1"/>
  <c r="F34" i="9"/>
  <c r="H34" i="9" s="1"/>
  <c r="E33" i="9"/>
  <c r="F33" i="9" s="1"/>
  <c r="H33" i="9" s="1"/>
  <c r="E32" i="9"/>
  <c r="F32" i="9" s="1"/>
  <c r="H32" i="9" s="1"/>
  <c r="E19" i="9"/>
  <c r="F19" i="9" s="1"/>
  <c r="H19" i="9" s="1"/>
  <c r="E18" i="9"/>
  <c r="F18" i="9" s="1"/>
  <c r="H18" i="9" s="1"/>
  <c r="E17" i="9"/>
  <c r="F17" i="9" s="1"/>
  <c r="H17" i="9" s="1"/>
  <c r="E11" i="9"/>
  <c r="F11" i="9" s="1"/>
  <c r="H11" i="9" s="1"/>
  <c r="E10" i="9"/>
  <c r="F10" i="9" s="1"/>
  <c r="H10" i="9" s="1"/>
  <c r="E9" i="9"/>
  <c r="F9" i="9" s="1"/>
  <c r="H9" i="9" s="1"/>
  <c r="D10" i="1"/>
  <c r="C10" i="1"/>
  <c r="E10" i="1"/>
  <c r="E36" i="4"/>
  <c r="F36" i="4" s="1"/>
  <c r="H36" i="4" s="1"/>
  <c r="E35" i="4"/>
  <c r="F35" i="4" s="1"/>
  <c r="H35" i="4" s="1"/>
  <c r="E34" i="4"/>
  <c r="F34" i="4" s="1"/>
  <c r="H34" i="4" s="1"/>
  <c r="E33" i="4"/>
  <c r="F33" i="4" s="1"/>
  <c r="H33" i="4" s="1"/>
  <c r="C8" i="1"/>
  <c r="E8" i="1" s="1"/>
  <c r="E9" i="1"/>
  <c r="D9" i="1"/>
  <c r="C9" i="1"/>
  <c r="E22" i="2"/>
  <c r="F22" i="2" s="1"/>
  <c r="H22" i="2" s="1"/>
  <c r="E21" i="2"/>
  <c r="F21" i="2" s="1"/>
  <c r="H21" i="2" s="1"/>
  <c r="E20" i="2"/>
  <c r="F20" i="2" s="1"/>
  <c r="H20" i="2" s="1"/>
  <c r="E36" i="2"/>
  <c r="F36" i="2" s="1"/>
  <c r="H36" i="2" s="1"/>
  <c r="E35" i="2"/>
  <c r="F35" i="2" s="1"/>
  <c r="H35" i="2" s="1"/>
  <c r="E34" i="2"/>
  <c r="F34" i="2" s="1"/>
  <c r="H34" i="2" s="1"/>
  <c r="E11" i="2"/>
  <c r="F11" i="2" s="1"/>
  <c r="H11" i="2" s="1"/>
  <c r="E10" i="2"/>
  <c r="F10" i="2" s="1"/>
  <c r="H10" i="2" s="1"/>
  <c r="E9" i="2"/>
  <c r="F9" i="2" s="1"/>
  <c r="H9" i="2" s="1"/>
  <c r="E21" i="4"/>
  <c r="F21" i="4" s="1"/>
  <c r="H21" i="4" s="1"/>
  <c r="E20" i="4"/>
  <c r="F20" i="4" s="1"/>
  <c r="H20" i="4" s="1"/>
  <c r="E19" i="4"/>
  <c r="F19" i="4" s="1"/>
  <c r="H19" i="4" s="1"/>
  <c r="E18" i="4"/>
  <c r="F18" i="4" s="1"/>
  <c r="H18" i="4" s="1"/>
  <c r="E12" i="4"/>
  <c r="F12" i="4" s="1"/>
  <c r="H12" i="4" s="1"/>
  <c r="E11" i="4"/>
  <c r="F11" i="4" s="1"/>
  <c r="H11" i="4" s="1"/>
  <c r="E10" i="4"/>
  <c r="F10" i="4" s="1"/>
  <c r="H10" i="4" s="1"/>
  <c r="E9" i="4"/>
  <c r="F9" i="4" s="1"/>
  <c r="H9" i="4" s="1"/>
  <c r="E8" i="4"/>
  <c r="F8" i="4" s="1"/>
  <c r="H8" i="4" s="1"/>
  <c r="E11" i="10" l="1"/>
  <c r="E12" i="10" s="1"/>
  <c r="D10" i="5"/>
  <c r="D14" i="5"/>
  <c r="H89" i="9"/>
  <c r="H80" i="9"/>
  <c r="H64" i="9"/>
  <c r="H49" i="9"/>
  <c r="H36" i="9"/>
  <c r="H20" i="9"/>
  <c r="H12" i="9"/>
  <c r="H37" i="4"/>
  <c r="H23" i="2"/>
  <c r="H12" i="2"/>
  <c r="H37" i="2"/>
  <c r="H22" i="4"/>
  <c r="H13" i="4"/>
  <c r="H92" i="9" l="1"/>
  <c r="H93" i="9" s="1"/>
  <c r="H95" i="9"/>
  <c r="C13" i="5"/>
  <c r="E13" i="5" s="1"/>
  <c r="H52" i="9"/>
  <c r="H53" i="9" s="1"/>
  <c r="H67" i="9"/>
  <c r="H23" i="9"/>
  <c r="H28" i="9" s="1"/>
  <c r="H41" i="4"/>
  <c r="H42" i="4" s="1"/>
  <c r="H44" i="4" s="1"/>
  <c r="H26" i="4"/>
  <c r="H27" i="4" s="1"/>
  <c r="H29" i="4" s="1"/>
  <c r="H27" i="2"/>
  <c r="H28" i="2" s="1"/>
  <c r="H30" i="2" s="1"/>
  <c r="H40" i="2"/>
  <c r="H41" i="2" s="1"/>
  <c r="H43" i="2" s="1"/>
  <c r="H55" i="9" l="1"/>
  <c r="C10" i="5"/>
  <c r="H68" i="9"/>
  <c r="H69" i="9"/>
  <c r="H27" i="9"/>
  <c r="H72" i="9" l="1"/>
  <c r="H97" i="9" s="1"/>
  <c r="C11" i="5"/>
  <c r="E11" i="5" s="1"/>
  <c r="C14" i="5"/>
  <c r="E10" i="5"/>
  <c r="H73" i="9"/>
  <c r="C12" i="5"/>
  <c r="E12" i="5" s="1"/>
  <c r="E14" i="5" l="1"/>
</calcChain>
</file>

<file path=xl/sharedStrings.xml><?xml version="1.0" encoding="utf-8"?>
<sst xmlns="http://schemas.openxmlformats.org/spreadsheetml/2006/main" count="326" uniqueCount="90">
  <si>
    <t>Casa de Asigurari de Sanatate Galati</t>
  </si>
  <si>
    <t>Directia Relatii Contractuale</t>
  </si>
  <si>
    <t>SC Vitamed Clinic SRL</t>
  </si>
  <si>
    <t>Medic</t>
  </si>
  <si>
    <t>pr</t>
  </si>
  <si>
    <t>sp</t>
  </si>
  <si>
    <t>Asistent</t>
  </si>
  <si>
    <t>Total</t>
  </si>
  <si>
    <t>Personal:</t>
  </si>
  <si>
    <t>2 medici, 4 asistenti</t>
  </si>
  <si>
    <t>Nr. crt.</t>
  </si>
  <si>
    <t>Personal medical</t>
  </si>
  <si>
    <t>Grad</t>
  </si>
  <si>
    <t>Nr.</t>
  </si>
  <si>
    <t>Nr.ore/sapt</t>
  </si>
  <si>
    <t>% Norma (35 ore/sapt.- medic si kineto iar asist. 40 ore/sapt.</t>
  </si>
  <si>
    <t>Punctaj</t>
  </si>
  <si>
    <t>Nr.puncte</t>
  </si>
  <si>
    <t>Intocmit</t>
  </si>
  <si>
    <t>initial</t>
  </si>
  <si>
    <t>Diminuare punctaj as.Roman Mirela Daniela, cf.Raport Control nr.13764/17.08.2022(contract munca suspendat)</t>
  </si>
  <si>
    <t>lei</t>
  </si>
  <si>
    <t>Suma de retinut pt aug si sept.2021</t>
  </si>
  <si>
    <t>SC Medhouse  2005 SRL</t>
  </si>
  <si>
    <t>Kinetoteraput</t>
  </si>
  <si>
    <t>1 medic,1 kinetoterapeut, 4 asistente</t>
  </si>
  <si>
    <t>Se include in contract incepand cu data de 27.04.2021 asistent Cotoranu 8 ore/zi</t>
  </si>
  <si>
    <t>56 ore/saptamana.</t>
  </si>
  <si>
    <t>dec final</t>
  </si>
  <si>
    <t>aug.initial</t>
  </si>
  <si>
    <t>nov. final</t>
  </si>
  <si>
    <t>Punctaj de retinut lunile august si septembrie 2022</t>
  </si>
  <si>
    <t xml:space="preserve">Valoare punct </t>
  </si>
  <si>
    <t>Diferenta punctaj (5 luni)</t>
  </si>
  <si>
    <t>Suma de retinut pt luna noiembrie 2021</t>
  </si>
  <si>
    <t>Suma de retinut pt luna decembrie 2021</t>
  </si>
  <si>
    <t>Adrian Neacsu</t>
  </si>
  <si>
    <t>Denumire furnizor</t>
  </si>
  <si>
    <t>Nr.puncte diminuate</t>
  </si>
  <si>
    <t>Valoare punct</t>
  </si>
  <si>
    <t>Suma de diminuat</t>
  </si>
  <si>
    <t>aug. si sept.final</t>
  </si>
  <si>
    <t>noiembrie final</t>
  </si>
  <si>
    <t>Total diminuari 2021</t>
  </si>
  <si>
    <t>Nr.crt.</t>
  </si>
  <si>
    <t>Diminuare punctaj as.Cotoranu Mihaela Madalina si as.Butan Maris, cf.Raport Control nr.13763/17.08.2022(contract munca suspendat, 8h/zi)</t>
  </si>
  <si>
    <t>Diminuare punctaj as.Cotoranu Mihaela Madalina, cf.Raport Control nr.13763/17.08.2022(contract munca suspendat, 8h/zi)</t>
  </si>
  <si>
    <t>ian.-feb 2022 initial</t>
  </si>
  <si>
    <t>ian.-feb.final</t>
  </si>
  <si>
    <t>Punctaj de retinut luna noiembrie 2021</t>
  </si>
  <si>
    <t>Punctaj de retinut luna decembrie 2021</t>
  </si>
  <si>
    <t>Punctaj de retinut per. Ian.-feb. 2022</t>
  </si>
  <si>
    <t>Valoare punct ian.2022</t>
  </si>
  <si>
    <t>Valoare punct feb.2022</t>
  </si>
  <si>
    <t>Diferenta punctaj lunară</t>
  </si>
  <si>
    <t>Suma de retinut pt luna ian. 2022</t>
  </si>
  <si>
    <t>Suma de retinut pt luna feb. 2022</t>
  </si>
  <si>
    <r>
      <t>Kinetoteraput /</t>
    </r>
    <r>
      <rPr>
        <b/>
        <i/>
        <sz val="11"/>
        <color rgb="FF000000"/>
        <rFont val="Calibri"/>
        <family val="2"/>
        <charset val="238"/>
      </rPr>
      <t xml:space="preserve"> asistent</t>
    </r>
  </si>
  <si>
    <t>mar.initial</t>
  </si>
  <si>
    <t>Diminuare punctaj as.Cotoranu Mihaela Madalina si as.Butan Maris, cf.Raport Control nr.13763/17.08.2022(contract munca suspendat, 8h/zi). Din data de 08.03.2022 as.Cotoranu Mihaela are prg.lucru de 2h/zi.</t>
  </si>
  <si>
    <t>până la 07 mar.final</t>
  </si>
  <si>
    <t>Punctaj de retinut pană la 07.03. 2022</t>
  </si>
  <si>
    <t>Valoare punct mar.2022</t>
  </si>
  <si>
    <t>Suma de retinut pana la 07.03.2022</t>
  </si>
  <si>
    <t>Punctaj de retinut pană la 08.03.-31.03.2022</t>
  </si>
  <si>
    <t>Suma de retinut pana la 08.03.-31.03.2022</t>
  </si>
  <si>
    <t>per.08.03-30.04.2022 final</t>
  </si>
  <si>
    <t>Valoare punct apr.2022</t>
  </si>
  <si>
    <t>Suma de retinut apr.2022</t>
  </si>
  <si>
    <t>Punctaj de retinut apr.2022</t>
  </si>
  <si>
    <t>mai initial</t>
  </si>
  <si>
    <t>mai -iul.2022 final</t>
  </si>
  <si>
    <t>Diferenta punctaj contractare 2022</t>
  </si>
  <si>
    <t>Valoare punct contractare 2022</t>
  </si>
  <si>
    <t>Suma de retinut per.mai-iul.2022</t>
  </si>
  <si>
    <t>Punctaj de retinut per. mai-iul. 2022</t>
  </si>
  <si>
    <t>Diminuare punctaj contractare din anul 2021 la furnizorii de ingrijiri medicale la domiciliu,                                               cf.Rapoartelor de Control nr.13763 și 13764/17.08.2022</t>
  </si>
  <si>
    <t>2ex/26.08.2022</t>
  </si>
  <si>
    <t>Total diminuari din anul 2022</t>
  </si>
  <si>
    <t>Perioada</t>
  </si>
  <si>
    <t>Diminuare punctaje/valoare contract din anul 2022,                                                   la SC Medhouse 2005 SRL,  cf.Raport Control nr.13763/17.08.2022</t>
  </si>
  <si>
    <t>01.03.-07.03.2022</t>
  </si>
  <si>
    <t>08.03.-31.03.2022</t>
  </si>
  <si>
    <t>mai - iul.2022</t>
  </si>
  <si>
    <t>Total diminuari din anul 2021</t>
  </si>
  <si>
    <t>Diminuare valori contract pe anul 2022 la furnizorii de ingrijiri medicale la domiciliu,  cf.Rapoartelor de Control nr.13763 și 13764/17.08.2022</t>
  </si>
  <si>
    <t>Valoare diminuare din anul 2021</t>
  </si>
  <si>
    <t>Valoare diminuare din anul 2022</t>
  </si>
  <si>
    <t>Total valoare de diminuat din anul 2022</t>
  </si>
  <si>
    <t>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</si>
</sst>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0000"/>
    <numFmt numFmtId="166" formatCode="#,##0.00000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164" fontId="3" fillId="0" borderId="1" xfId="0" applyNumberFormat="1" applyFont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5" fillId="2" borderId="1" xfId="0" applyFont="1" applyFill="1" applyBorder="1"/>
    <xf numFmtId="0" fontId="5" fillId="0" borderId="1" xfId="0" applyFont="1" applyBorder="1"/>
    <xf numFmtId="164" fontId="2" fillId="2" borderId="1" xfId="0" applyNumberFormat="1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0" borderId="1" xfId="0" applyFont="1" applyBorder="1"/>
    <xf numFmtId="0" fontId="0" fillId="0" borderId="0" xfId="0" applyAlignment="1">
      <alignment horizontal="right"/>
    </xf>
    <xf numFmtId="164" fontId="0" fillId="0" borderId="0" xfId="0" applyNumberFormat="1"/>
    <xf numFmtId="0" fontId="3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164" fontId="2" fillId="2" borderId="0" xfId="0" applyNumberFormat="1" applyFont="1" applyFill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0" fontId="6" fillId="2" borderId="1" xfId="0" applyFont="1" applyFill="1" applyBorder="1"/>
    <xf numFmtId="0" fontId="0" fillId="2" borderId="1" xfId="0" applyFill="1" applyBorder="1"/>
    <xf numFmtId="2" fontId="2" fillId="0" borderId="1" xfId="0" applyNumberFormat="1" applyFont="1" applyBorder="1"/>
    <xf numFmtId="0" fontId="0" fillId="0" borderId="0" xfId="0" applyAlignment="1">
      <alignment horizontal="left"/>
    </xf>
    <xf numFmtId="2" fontId="0" fillId="0" borderId="0" xfId="0" applyNumberFormat="1"/>
    <xf numFmtId="4" fontId="0" fillId="0" borderId="1" xfId="0" applyNumberFormat="1" applyBorder="1"/>
    <xf numFmtId="0" fontId="7" fillId="0" borderId="1" xfId="0" applyFont="1" applyFill="1" applyBorder="1"/>
    <xf numFmtId="0" fontId="8" fillId="0" borderId="1" xfId="0" applyFont="1" applyBorder="1"/>
    <xf numFmtId="0" fontId="1" fillId="0" borderId="1" xfId="0" applyFont="1" applyBorder="1"/>
    <xf numFmtId="0" fontId="7" fillId="0" borderId="1" xfId="0" applyFont="1" applyBorder="1" applyAlignment="1">
      <alignment horizontal="center" wrapText="1"/>
    </xf>
    <xf numFmtId="4" fontId="1" fillId="0" borderId="1" xfId="0" applyNumberFormat="1" applyFont="1" applyBorder="1"/>
    <xf numFmtId="0" fontId="9" fillId="0" borderId="0" xfId="0" applyFont="1"/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/>
    <xf numFmtId="0" fontId="0" fillId="3" borderId="5" xfId="0" applyFill="1" applyBorder="1"/>
    <xf numFmtId="0" fontId="10" fillId="4" borderId="5" xfId="0" applyFont="1" applyFill="1" applyBorder="1"/>
    <xf numFmtId="0" fontId="0" fillId="4" borderId="5" xfId="0" applyFill="1" applyBorder="1"/>
    <xf numFmtId="2" fontId="9" fillId="0" borderId="5" xfId="0" applyNumberFormat="1" applyFont="1" applyBorder="1"/>
    <xf numFmtId="0" fontId="11" fillId="0" borderId="0" xfId="0" applyFont="1"/>
    <xf numFmtId="165" fontId="0" fillId="0" borderId="0" xfId="0" applyNumberFormat="1"/>
    <xf numFmtId="0" fontId="12" fillId="0" borderId="5" xfId="0" applyFont="1" applyBorder="1"/>
    <xf numFmtId="0" fontId="12" fillId="4" borderId="5" xfId="0" applyFont="1" applyFill="1" applyBorder="1"/>
    <xf numFmtId="166" fontId="0" fillId="0" borderId="0" xfId="0" applyNumberForma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" fontId="7" fillId="0" borderId="0" xfId="0" applyNumberFormat="1" applyFont="1"/>
    <xf numFmtId="166" fontId="0" fillId="0" borderId="1" xfId="0" applyNumberFormat="1" applyBorder="1"/>
    <xf numFmtId="166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1" xfId="0" applyFont="1" applyBorder="1"/>
    <xf numFmtId="0" fontId="7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D73FD-CF2C-405F-9992-176B45EF5BA9}">
  <dimension ref="A1:K19"/>
  <sheetViews>
    <sheetView workbookViewId="0">
      <selection activeCell="E13" sqref="E13:E14"/>
    </sheetView>
  </sheetViews>
  <sheetFormatPr defaultRowHeight="15" x14ac:dyDescent="0.25"/>
  <cols>
    <col min="1" max="1" width="6.7109375" customWidth="1"/>
    <col min="2" max="2" width="24.28515625" customWidth="1"/>
    <col min="3" max="3" width="10.5703125" customWidth="1"/>
    <col min="4" max="5" width="11.42578125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4" spans="1:11" ht="33" customHeight="1" x14ac:dyDescent="0.25">
      <c r="C4" s="59" t="s">
        <v>76</v>
      </c>
      <c r="D4" s="59"/>
      <c r="E4" s="59"/>
      <c r="F4" s="59"/>
      <c r="G4" s="59"/>
      <c r="H4" s="59"/>
      <c r="I4" s="59"/>
      <c r="J4" s="59"/>
      <c r="K4" s="59"/>
    </row>
    <row r="7" spans="1:11" ht="30" x14ac:dyDescent="0.25">
      <c r="A7" s="33" t="s">
        <v>44</v>
      </c>
      <c r="B7" s="33" t="s">
        <v>37</v>
      </c>
      <c r="C7" s="33" t="s">
        <v>38</v>
      </c>
      <c r="D7" s="33" t="s">
        <v>39</v>
      </c>
      <c r="E7" s="33" t="s">
        <v>40</v>
      </c>
    </row>
    <row r="8" spans="1:11" x14ac:dyDescent="0.25">
      <c r="A8" s="23">
        <v>1</v>
      </c>
      <c r="B8" s="31" t="s">
        <v>2</v>
      </c>
      <c r="C8" s="23">
        <f>5.46+0.91</f>
        <v>6.37</v>
      </c>
      <c r="D8" s="23">
        <v>761.80266370000004</v>
      </c>
      <c r="E8" s="29">
        <f>D8*C8</f>
        <v>4852.6829677690002</v>
      </c>
    </row>
    <row r="9" spans="1:11" x14ac:dyDescent="0.25">
      <c r="A9" s="23">
        <v>2</v>
      </c>
      <c r="B9" s="31" t="s">
        <v>23</v>
      </c>
      <c r="C9" s="23">
        <f>3.64*3</f>
        <v>10.92</v>
      </c>
      <c r="D9" s="23">
        <f>D8</f>
        <v>761.80266370000004</v>
      </c>
      <c r="E9" s="29">
        <f>D9*C9</f>
        <v>8318.8850876039996</v>
      </c>
    </row>
    <row r="10" spans="1:11" x14ac:dyDescent="0.25">
      <c r="A10" s="32">
        <v>3</v>
      </c>
      <c r="B10" s="30" t="s">
        <v>43</v>
      </c>
      <c r="C10" s="32">
        <f>SUM(C8:C9)</f>
        <v>17.29</v>
      </c>
      <c r="D10" s="32">
        <f>D8</f>
        <v>761.80266370000004</v>
      </c>
      <c r="E10" s="34">
        <f>SUM(E8:E9)</f>
        <v>13171.568055373</v>
      </c>
    </row>
    <row r="13" spans="1:11" x14ac:dyDescent="0.25">
      <c r="E13" t="s">
        <v>18</v>
      </c>
    </row>
    <row r="14" spans="1:11" x14ac:dyDescent="0.25">
      <c r="E14" t="s">
        <v>36</v>
      </c>
    </row>
    <row r="19" spans="2:2" x14ac:dyDescent="0.25">
      <c r="B19" t="s">
        <v>77</v>
      </c>
    </row>
  </sheetData>
  <mergeCells count="1">
    <mergeCell ref="C4:K4"/>
  </mergeCells>
  <pageMargins left="0.70866141732283472" right="0.31496062992125984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19489-FADF-4678-A50C-A62D935D0B16}">
  <dimension ref="A1:I46"/>
  <sheetViews>
    <sheetView workbookViewId="0">
      <selection activeCell="G44" sqref="G44"/>
    </sheetView>
  </sheetViews>
  <sheetFormatPr defaultRowHeight="15" x14ac:dyDescent="0.25"/>
  <cols>
    <col min="1" max="1" width="5" customWidth="1"/>
    <col min="2" max="2" width="17" customWidth="1"/>
    <col min="3" max="4" width="4.5703125" customWidth="1"/>
    <col min="5" max="5" width="10.7109375" customWidth="1"/>
    <col min="6" max="6" width="23.42578125" customWidth="1"/>
    <col min="7" max="7" width="7.5703125" customWidth="1"/>
    <col min="8" max="8" width="9.5703125" customWidth="1"/>
  </cols>
  <sheetData>
    <row r="1" spans="1:8" x14ac:dyDescent="0.25">
      <c r="A1" s="1" t="s">
        <v>0</v>
      </c>
    </row>
    <row r="2" spans="1:8" x14ac:dyDescent="0.25">
      <c r="A2" s="1" t="s">
        <v>1</v>
      </c>
    </row>
    <row r="5" spans="1:8" x14ac:dyDescent="0.25">
      <c r="F5" s="1" t="s">
        <v>23</v>
      </c>
    </row>
    <row r="7" spans="1:8" x14ac:dyDescent="0.25">
      <c r="H7" t="s">
        <v>29</v>
      </c>
    </row>
    <row r="8" spans="1:8" ht="45" x14ac:dyDescent="0.25">
      <c r="A8" s="21" t="s">
        <v>10</v>
      </c>
      <c r="B8" s="22" t="s">
        <v>11</v>
      </c>
      <c r="C8" s="22" t="s">
        <v>12</v>
      </c>
      <c r="D8" s="22" t="s">
        <v>13</v>
      </c>
      <c r="E8" s="22" t="s">
        <v>14</v>
      </c>
      <c r="F8" s="21" t="s">
        <v>15</v>
      </c>
      <c r="G8" s="22" t="s">
        <v>16</v>
      </c>
      <c r="H8" s="22" t="s">
        <v>17</v>
      </c>
    </row>
    <row r="9" spans="1:8" ht="18.75" customHeight="1" x14ac:dyDescent="0.25">
      <c r="A9" s="23">
        <v>1</v>
      </c>
      <c r="B9" s="23" t="s">
        <v>3</v>
      </c>
      <c r="C9" s="23" t="s">
        <v>4</v>
      </c>
      <c r="D9" s="23">
        <v>1</v>
      </c>
      <c r="E9" s="23">
        <f>7*7</f>
        <v>49</v>
      </c>
      <c r="F9" s="23">
        <f>E9/35</f>
        <v>1.4</v>
      </c>
      <c r="G9" s="23">
        <v>20</v>
      </c>
      <c r="H9" s="23">
        <f>D9*F9*G9</f>
        <v>28</v>
      </c>
    </row>
    <row r="10" spans="1:8" ht="18.75" customHeight="1" x14ac:dyDescent="0.25">
      <c r="A10" s="23">
        <v>2</v>
      </c>
      <c r="B10" s="23" t="s">
        <v>24</v>
      </c>
      <c r="C10" s="23"/>
      <c r="D10" s="23">
        <v>1</v>
      </c>
      <c r="E10" s="23">
        <f>8*7</f>
        <v>56</v>
      </c>
      <c r="F10" s="23">
        <f>E10/35</f>
        <v>1.6</v>
      </c>
      <c r="G10" s="23">
        <v>13</v>
      </c>
      <c r="H10" s="23">
        <f>D10*F10*G10</f>
        <v>20.8</v>
      </c>
    </row>
    <row r="11" spans="1:8" ht="18.75" customHeight="1" x14ac:dyDescent="0.25">
      <c r="A11" s="23">
        <v>3</v>
      </c>
      <c r="B11" s="24" t="s">
        <v>6</v>
      </c>
      <c r="C11" s="25"/>
      <c r="D11" s="24">
        <v>4</v>
      </c>
      <c r="E11" s="23">
        <f>8*7</f>
        <v>56</v>
      </c>
      <c r="F11" s="23">
        <f>E11/40</f>
        <v>1.4</v>
      </c>
      <c r="G11" s="23">
        <v>13</v>
      </c>
      <c r="H11" s="23">
        <f>D11*F11*G11</f>
        <v>72.8</v>
      </c>
    </row>
    <row r="12" spans="1:8" ht="18" customHeight="1" x14ac:dyDescent="0.25">
      <c r="A12" s="23"/>
      <c r="B12" s="60" t="s">
        <v>7</v>
      </c>
      <c r="C12" s="61"/>
      <c r="D12" s="61"/>
      <c r="E12" s="61"/>
      <c r="F12" s="61"/>
      <c r="G12" s="62"/>
      <c r="H12" s="26">
        <f>SUM(H9:H11)</f>
        <v>121.6</v>
      </c>
    </row>
    <row r="14" spans="1:8" x14ac:dyDescent="0.25">
      <c r="B14" s="16" t="s">
        <v>8</v>
      </c>
      <c r="C14" t="s">
        <v>25</v>
      </c>
    </row>
    <row r="15" spans="1:8" x14ac:dyDescent="0.25">
      <c r="B15" s="2" t="s">
        <v>26</v>
      </c>
    </row>
    <row r="16" spans="1:8" x14ac:dyDescent="0.25">
      <c r="B16" s="2" t="s">
        <v>27</v>
      </c>
    </row>
    <row r="17" spans="1:9" x14ac:dyDescent="0.25">
      <c r="B17" s="2"/>
    </row>
    <row r="18" spans="1:9" x14ac:dyDescent="0.25">
      <c r="B18" s="2"/>
      <c r="H18" t="s">
        <v>30</v>
      </c>
    </row>
    <row r="19" spans="1:9" ht="45" x14ac:dyDescent="0.25">
      <c r="A19" s="21" t="s">
        <v>10</v>
      </c>
      <c r="B19" s="22" t="s">
        <v>11</v>
      </c>
      <c r="C19" s="22" t="s">
        <v>12</v>
      </c>
      <c r="D19" s="22" t="s">
        <v>13</v>
      </c>
      <c r="E19" s="22" t="s">
        <v>14</v>
      </c>
      <c r="F19" s="21" t="s">
        <v>15</v>
      </c>
      <c r="G19" s="22" t="s">
        <v>16</v>
      </c>
      <c r="H19" s="22" t="s">
        <v>17</v>
      </c>
    </row>
    <row r="20" spans="1:9" ht="18.75" customHeight="1" x14ac:dyDescent="0.25">
      <c r="A20" s="23">
        <v>1</v>
      </c>
      <c r="B20" s="23" t="s">
        <v>3</v>
      </c>
      <c r="C20" s="23" t="s">
        <v>4</v>
      </c>
      <c r="D20" s="23">
        <v>1</v>
      </c>
      <c r="E20" s="23">
        <f>7*7</f>
        <v>49</v>
      </c>
      <c r="F20" s="23">
        <f>E20/35</f>
        <v>1.4</v>
      </c>
      <c r="G20" s="23">
        <v>20</v>
      </c>
      <c r="H20" s="23">
        <f>D20*F20*G20</f>
        <v>28</v>
      </c>
    </row>
    <row r="21" spans="1:9" ht="18.75" customHeight="1" x14ac:dyDescent="0.25">
      <c r="A21" s="23">
        <v>2</v>
      </c>
      <c r="B21" s="23" t="s">
        <v>24</v>
      </c>
      <c r="C21" s="23"/>
      <c r="D21" s="23">
        <v>1</v>
      </c>
      <c r="E21" s="23">
        <f>8*7</f>
        <v>56</v>
      </c>
      <c r="F21" s="23">
        <f>E21/35</f>
        <v>1.6</v>
      </c>
      <c r="G21" s="23">
        <v>13</v>
      </c>
      <c r="H21" s="23">
        <f>D21*F21*G21</f>
        <v>20.8</v>
      </c>
    </row>
    <row r="22" spans="1:9" ht="18.75" customHeight="1" x14ac:dyDescent="0.25">
      <c r="A22" s="23">
        <v>3</v>
      </c>
      <c r="B22" s="24" t="s">
        <v>6</v>
      </c>
      <c r="C22" s="25"/>
      <c r="D22" s="24">
        <v>3</v>
      </c>
      <c r="E22" s="23">
        <f>8*7</f>
        <v>56</v>
      </c>
      <c r="F22" s="23">
        <f>E22/40</f>
        <v>1.4</v>
      </c>
      <c r="G22" s="23">
        <v>13</v>
      </c>
      <c r="H22" s="23">
        <f>D22*F22*G22</f>
        <v>54.599999999999994</v>
      </c>
    </row>
    <row r="23" spans="1:9" ht="18" customHeight="1" x14ac:dyDescent="0.25">
      <c r="A23" s="23"/>
      <c r="B23" s="60" t="s">
        <v>7</v>
      </c>
      <c r="C23" s="61"/>
      <c r="D23" s="61"/>
      <c r="E23" s="61"/>
      <c r="F23" s="61"/>
      <c r="G23" s="62"/>
      <c r="H23" s="26">
        <f>SUM(H20:H22)</f>
        <v>103.39999999999999</v>
      </c>
    </row>
    <row r="24" spans="1:9" x14ac:dyDescent="0.25">
      <c r="B24" s="2"/>
    </row>
    <row r="25" spans="1:9" ht="26.25" customHeight="1" x14ac:dyDescent="0.25">
      <c r="B25" s="63" t="s">
        <v>46</v>
      </c>
      <c r="C25" s="63"/>
      <c r="D25" s="63"/>
      <c r="E25" s="63"/>
      <c r="F25" s="63"/>
      <c r="G25" s="63"/>
      <c r="H25" s="63"/>
    </row>
    <row r="26" spans="1:9" x14ac:dyDescent="0.25">
      <c r="B26" s="2"/>
    </row>
    <row r="27" spans="1:9" x14ac:dyDescent="0.25">
      <c r="B27" s="2"/>
      <c r="G27" s="16" t="s">
        <v>33</v>
      </c>
      <c r="H27" s="28">
        <f>H12-H23</f>
        <v>18.200000000000003</v>
      </c>
    </row>
    <row r="28" spans="1:9" x14ac:dyDescent="0.25">
      <c r="B28" s="2"/>
      <c r="G28" s="16" t="s">
        <v>49</v>
      </c>
      <c r="H28">
        <f>H27/5</f>
        <v>3.6400000000000006</v>
      </c>
    </row>
    <row r="29" spans="1:9" x14ac:dyDescent="0.25">
      <c r="B29" s="2"/>
      <c r="G29" s="16" t="s">
        <v>32</v>
      </c>
      <c r="H29">
        <v>761.802637</v>
      </c>
      <c r="I29" t="s">
        <v>21</v>
      </c>
    </row>
    <row r="30" spans="1:9" x14ac:dyDescent="0.25">
      <c r="B30" s="2"/>
      <c r="G30" s="16" t="s">
        <v>34</v>
      </c>
      <c r="H30">
        <f>H28*H29</f>
        <v>2772.9615986800004</v>
      </c>
      <c r="I30" t="s">
        <v>21</v>
      </c>
    </row>
    <row r="31" spans="1:9" x14ac:dyDescent="0.25">
      <c r="E31" s="16"/>
      <c r="F31" s="27"/>
    </row>
    <row r="32" spans="1:9" x14ac:dyDescent="0.25">
      <c r="B32" s="2"/>
      <c r="H32" t="s">
        <v>28</v>
      </c>
    </row>
    <row r="33" spans="1:9" ht="45" x14ac:dyDescent="0.25">
      <c r="A33" s="21" t="s">
        <v>10</v>
      </c>
      <c r="B33" s="22" t="s">
        <v>11</v>
      </c>
      <c r="C33" s="22" t="s">
        <v>12</v>
      </c>
      <c r="D33" s="22" t="s">
        <v>13</v>
      </c>
      <c r="E33" s="22" t="s">
        <v>14</v>
      </c>
      <c r="F33" s="21" t="s">
        <v>15</v>
      </c>
      <c r="G33" s="22" t="s">
        <v>16</v>
      </c>
      <c r="H33" s="22" t="s">
        <v>17</v>
      </c>
    </row>
    <row r="34" spans="1:9" ht="18.75" customHeight="1" x14ac:dyDescent="0.25">
      <c r="A34" s="23">
        <v>1</v>
      </c>
      <c r="B34" s="23" t="s">
        <v>3</v>
      </c>
      <c r="C34" s="23" t="s">
        <v>4</v>
      </c>
      <c r="D34" s="23">
        <v>1</v>
      </c>
      <c r="E34" s="23">
        <f>7*7</f>
        <v>49</v>
      </c>
      <c r="F34" s="23">
        <f>E34/35</f>
        <v>1.4</v>
      </c>
      <c r="G34" s="23">
        <v>20</v>
      </c>
      <c r="H34" s="23">
        <f>D34*F34*G34</f>
        <v>28</v>
      </c>
    </row>
    <row r="35" spans="1:9" ht="18.75" customHeight="1" x14ac:dyDescent="0.25">
      <c r="A35" s="23">
        <v>2</v>
      </c>
      <c r="B35" s="23" t="s">
        <v>24</v>
      </c>
      <c r="C35" s="23"/>
      <c r="D35" s="23">
        <v>1</v>
      </c>
      <c r="E35" s="23">
        <f>8*7</f>
        <v>56</v>
      </c>
      <c r="F35" s="23">
        <f>E35/35</f>
        <v>1.6</v>
      </c>
      <c r="G35" s="23">
        <v>13</v>
      </c>
      <c r="H35" s="23">
        <f>D35*F35*G35</f>
        <v>20.8</v>
      </c>
    </row>
    <row r="36" spans="1:9" ht="18.75" customHeight="1" x14ac:dyDescent="0.25">
      <c r="A36" s="23">
        <v>3</v>
      </c>
      <c r="B36" s="24" t="s">
        <v>6</v>
      </c>
      <c r="C36" s="25"/>
      <c r="D36" s="24">
        <v>2</v>
      </c>
      <c r="E36" s="23">
        <f>8*7</f>
        <v>56</v>
      </c>
      <c r="F36" s="23">
        <f>E36/40</f>
        <v>1.4</v>
      </c>
      <c r="G36" s="23">
        <v>13</v>
      </c>
      <c r="H36" s="23">
        <f>D36*F36*G36</f>
        <v>36.4</v>
      </c>
    </row>
    <row r="37" spans="1:9" ht="18" customHeight="1" x14ac:dyDescent="0.25">
      <c r="A37" s="23"/>
      <c r="B37" s="60" t="s">
        <v>7</v>
      </c>
      <c r="C37" s="61"/>
      <c r="D37" s="61"/>
      <c r="E37" s="61"/>
      <c r="F37" s="61"/>
      <c r="G37" s="62"/>
      <c r="H37" s="26">
        <f>SUM(H34:H36)</f>
        <v>85.199999999999989</v>
      </c>
    </row>
    <row r="39" spans="1:9" ht="26.25" customHeight="1" x14ac:dyDescent="0.25">
      <c r="B39" s="63" t="s">
        <v>45</v>
      </c>
      <c r="C39" s="63"/>
      <c r="D39" s="63"/>
      <c r="E39" s="63"/>
      <c r="F39" s="63"/>
      <c r="G39" s="63"/>
      <c r="H39" s="63"/>
    </row>
    <row r="40" spans="1:9" x14ac:dyDescent="0.25">
      <c r="G40" s="16" t="s">
        <v>33</v>
      </c>
      <c r="H40" s="28">
        <f>H12-H37</f>
        <v>36.400000000000006</v>
      </c>
    </row>
    <row r="41" spans="1:9" x14ac:dyDescent="0.25">
      <c r="G41" s="16" t="s">
        <v>50</v>
      </c>
      <c r="H41">
        <f>H40/5</f>
        <v>7.2800000000000011</v>
      </c>
    </row>
    <row r="42" spans="1:9" x14ac:dyDescent="0.25">
      <c r="G42" s="16" t="s">
        <v>32</v>
      </c>
      <c r="H42">
        <v>761.802637</v>
      </c>
      <c r="I42" t="s">
        <v>21</v>
      </c>
    </row>
    <row r="43" spans="1:9" x14ac:dyDescent="0.25">
      <c r="B43" s="2"/>
      <c r="G43" s="16" t="s">
        <v>35</v>
      </c>
      <c r="H43">
        <f>H42*H41</f>
        <v>5545.9231973600008</v>
      </c>
      <c r="I43" t="s">
        <v>21</v>
      </c>
    </row>
    <row r="44" spans="1:9" x14ac:dyDescent="0.25">
      <c r="G44" s="49" t="s">
        <v>84</v>
      </c>
      <c r="H44" s="48">
        <f>H43+H30</f>
        <v>8318.8847960400017</v>
      </c>
      <c r="I44" s="48" t="s">
        <v>21</v>
      </c>
    </row>
    <row r="45" spans="1:9" x14ac:dyDescent="0.25">
      <c r="I45" t="s">
        <v>18</v>
      </c>
    </row>
    <row r="46" spans="1:9" x14ac:dyDescent="0.25">
      <c r="I46" t="s">
        <v>36</v>
      </c>
    </row>
  </sheetData>
  <mergeCells count="5">
    <mergeCell ref="B12:G12"/>
    <mergeCell ref="B37:G37"/>
    <mergeCell ref="B23:G23"/>
    <mergeCell ref="B25:H25"/>
    <mergeCell ref="B39:H39"/>
  </mergeCells>
  <pageMargins left="0.70866141732283472" right="0.11811023622047245" top="0.55118110236220474" bottom="0.15748031496062992" header="0.31496062992125984" footer="0.11811023622047245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00DF2-AB70-4D3B-8E9A-A49E4BAEC321}">
  <dimension ref="A1:J47"/>
  <sheetViews>
    <sheetView topLeftCell="A18" workbookViewId="0">
      <selection activeCell="I47" sqref="I47"/>
    </sheetView>
  </sheetViews>
  <sheetFormatPr defaultRowHeight="15" x14ac:dyDescent="0.25"/>
  <sheetData>
    <row r="1" spans="1:8" x14ac:dyDescent="0.25">
      <c r="A1" s="1" t="s">
        <v>0</v>
      </c>
      <c r="B1" s="2"/>
      <c r="C1" s="2"/>
      <c r="D1" s="2"/>
    </row>
    <row r="2" spans="1:8" x14ac:dyDescent="0.25">
      <c r="A2" s="1" t="s">
        <v>1</v>
      </c>
      <c r="B2" s="2"/>
      <c r="C2" s="2"/>
      <c r="D2" s="2"/>
    </row>
    <row r="5" spans="1:8" x14ac:dyDescent="0.25">
      <c r="A5" s="2"/>
      <c r="B5" s="2"/>
      <c r="C5" s="3"/>
      <c r="D5" s="2"/>
      <c r="E5" s="1" t="s">
        <v>2</v>
      </c>
      <c r="F5" s="2"/>
      <c r="G5" s="4"/>
      <c r="H5" s="2"/>
    </row>
    <row r="6" spans="1:8" x14ac:dyDescent="0.25">
      <c r="A6" s="2"/>
      <c r="B6" s="2"/>
      <c r="C6" s="3"/>
      <c r="D6" s="2"/>
      <c r="E6" s="1"/>
      <c r="F6" s="2"/>
      <c r="G6" s="4"/>
      <c r="H6" s="2" t="s">
        <v>19</v>
      </c>
    </row>
    <row r="7" spans="1:8" ht="89.25" x14ac:dyDescent="0.25">
      <c r="A7" s="13" t="s">
        <v>10</v>
      </c>
      <c r="B7" s="13" t="s">
        <v>11</v>
      </c>
      <c r="C7" s="14" t="s">
        <v>12</v>
      </c>
      <c r="D7" s="13" t="s">
        <v>13</v>
      </c>
      <c r="E7" s="14" t="s">
        <v>14</v>
      </c>
      <c r="F7" s="13" t="s">
        <v>15</v>
      </c>
      <c r="G7" s="14" t="s">
        <v>16</v>
      </c>
      <c r="H7" s="14" t="s">
        <v>17</v>
      </c>
    </row>
    <row r="8" spans="1:8" x14ac:dyDescent="0.25">
      <c r="A8" s="5">
        <v>1</v>
      </c>
      <c r="B8" s="5" t="s">
        <v>3</v>
      </c>
      <c r="C8" s="5" t="s">
        <v>4</v>
      </c>
      <c r="D8" s="5">
        <v>1</v>
      </c>
      <c r="E8" s="5">
        <f>7*8</f>
        <v>56</v>
      </c>
      <c r="F8" s="5">
        <f>E8/35</f>
        <v>1.6</v>
      </c>
      <c r="G8" s="5">
        <v>20</v>
      </c>
      <c r="H8" s="6">
        <f t="shared" ref="H8:H12" si="0">D8*F8*G8</f>
        <v>32</v>
      </c>
    </row>
    <row r="9" spans="1:8" x14ac:dyDescent="0.25">
      <c r="A9" s="7">
        <v>2</v>
      </c>
      <c r="B9" s="5" t="s">
        <v>3</v>
      </c>
      <c r="C9" s="7" t="s">
        <v>5</v>
      </c>
      <c r="D9" s="7">
        <v>1</v>
      </c>
      <c r="E9" s="7">
        <f>7*3</f>
        <v>21</v>
      </c>
      <c r="F9" s="7">
        <f>E9/35</f>
        <v>0.6</v>
      </c>
      <c r="G9" s="7">
        <v>18</v>
      </c>
      <c r="H9" s="8">
        <f t="shared" si="0"/>
        <v>10.799999999999999</v>
      </c>
    </row>
    <row r="10" spans="1:8" x14ac:dyDescent="0.25">
      <c r="A10" s="5">
        <v>3</v>
      </c>
      <c r="B10" s="5" t="s">
        <v>6</v>
      </c>
      <c r="C10" s="5"/>
      <c r="D10" s="7">
        <v>2</v>
      </c>
      <c r="E10" s="5">
        <f>4*7</f>
        <v>28</v>
      </c>
      <c r="F10" s="5">
        <f>E10/40</f>
        <v>0.7</v>
      </c>
      <c r="G10" s="5">
        <v>13</v>
      </c>
      <c r="H10" s="6">
        <f t="shared" si="0"/>
        <v>18.2</v>
      </c>
    </row>
    <row r="11" spans="1:8" x14ac:dyDescent="0.25">
      <c r="A11" s="7">
        <v>4</v>
      </c>
      <c r="B11" s="15" t="s">
        <v>6</v>
      </c>
      <c r="C11" s="15"/>
      <c r="D11" s="15">
        <v>1</v>
      </c>
      <c r="E11" s="15">
        <f>6*7</f>
        <v>42</v>
      </c>
      <c r="F11" s="5">
        <f>E11/40</f>
        <v>1.05</v>
      </c>
      <c r="G11" s="5">
        <v>13</v>
      </c>
      <c r="H11" s="6">
        <f t="shared" si="0"/>
        <v>13.65</v>
      </c>
    </row>
    <row r="12" spans="1:8" x14ac:dyDescent="0.25">
      <c r="A12" s="9">
        <v>5</v>
      </c>
      <c r="B12" s="10" t="s">
        <v>6</v>
      </c>
      <c r="C12" s="5"/>
      <c r="D12" s="5">
        <v>1</v>
      </c>
      <c r="E12" s="5">
        <f>8*7</f>
        <v>56</v>
      </c>
      <c r="F12" s="5">
        <f>E12/40</f>
        <v>1.4</v>
      </c>
      <c r="G12" s="5">
        <v>13</v>
      </c>
      <c r="H12" s="6">
        <f t="shared" si="0"/>
        <v>18.2</v>
      </c>
    </row>
    <row r="13" spans="1:8" x14ac:dyDescent="0.25">
      <c r="A13" s="5"/>
      <c r="B13" s="60" t="s">
        <v>7</v>
      </c>
      <c r="C13" s="61"/>
      <c r="D13" s="61"/>
      <c r="E13" s="61"/>
      <c r="F13" s="61"/>
      <c r="G13" s="62"/>
      <c r="H13" s="11">
        <f>SUM(H8:H12)</f>
        <v>92.850000000000009</v>
      </c>
    </row>
    <row r="14" spans="1:8" x14ac:dyDescent="0.25">
      <c r="A14" s="2"/>
      <c r="B14" s="12" t="s">
        <v>8</v>
      </c>
      <c r="C14" s="2" t="s">
        <v>9</v>
      </c>
      <c r="D14" s="2"/>
      <c r="F14" s="2"/>
      <c r="G14" s="2"/>
      <c r="H14" s="2"/>
    </row>
    <row r="16" spans="1:8" x14ac:dyDescent="0.25">
      <c r="H16" t="s">
        <v>41</v>
      </c>
    </row>
    <row r="17" spans="1:9" ht="89.25" x14ac:dyDescent="0.25">
      <c r="A17" s="13" t="s">
        <v>10</v>
      </c>
      <c r="B17" s="13" t="s">
        <v>11</v>
      </c>
      <c r="C17" s="14" t="s">
        <v>12</v>
      </c>
      <c r="D17" s="13" t="s">
        <v>13</v>
      </c>
      <c r="E17" s="14" t="s">
        <v>14</v>
      </c>
      <c r="F17" s="13" t="s">
        <v>15</v>
      </c>
      <c r="G17" s="14" t="s">
        <v>16</v>
      </c>
      <c r="H17" s="14" t="s">
        <v>17</v>
      </c>
    </row>
    <row r="18" spans="1:9" x14ac:dyDescent="0.25">
      <c r="A18" s="5">
        <v>1</v>
      </c>
      <c r="B18" s="5" t="s">
        <v>3</v>
      </c>
      <c r="C18" s="5" t="s">
        <v>4</v>
      </c>
      <c r="D18" s="5">
        <v>1</v>
      </c>
      <c r="E18" s="5">
        <f>7*8</f>
        <v>56</v>
      </c>
      <c r="F18" s="5">
        <f>E18/35</f>
        <v>1.6</v>
      </c>
      <c r="G18" s="5">
        <v>20</v>
      </c>
      <c r="H18" s="6">
        <f t="shared" ref="H18:H21" si="1">D18*F18*G18</f>
        <v>32</v>
      </c>
    </row>
    <row r="19" spans="1:9" x14ac:dyDescent="0.25">
      <c r="A19" s="7">
        <v>2</v>
      </c>
      <c r="B19" s="5" t="s">
        <v>3</v>
      </c>
      <c r="C19" s="7" t="s">
        <v>5</v>
      </c>
      <c r="D19" s="7">
        <v>1</v>
      </c>
      <c r="E19" s="7">
        <f>7*3</f>
        <v>21</v>
      </c>
      <c r="F19" s="7">
        <f>E19/35</f>
        <v>0.6</v>
      </c>
      <c r="G19" s="7">
        <v>18</v>
      </c>
      <c r="H19" s="8">
        <f t="shared" si="1"/>
        <v>10.799999999999999</v>
      </c>
    </row>
    <row r="20" spans="1:9" x14ac:dyDescent="0.25">
      <c r="A20" s="5">
        <v>3</v>
      </c>
      <c r="B20" s="5" t="s">
        <v>6</v>
      </c>
      <c r="C20" s="5"/>
      <c r="D20" s="7">
        <v>2</v>
      </c>
      <c r="E20" s="5">
        <f>4*7</f>
        <v>28</v>
      </c>
      <c r="F20" s="5">
        <f>E20/40</f>
        <v>0.7</v>
      </c>
      <c r="G20" s="5">
        <v>13</v>
      </c>
      <c r="H20" s="6">
        <f t="shared" si="1"/>
        <v>18.2</v>
      </c>
    </row>
    <row r="21" spans="1:9" x14ac:dyDescent="0.25">
      <c r="A21" s="9">
        <v>4</v>
      </c>
      <c r="B21" s="10" t="s">
        <v>6</v>
      </c>
      <c r="C21" s="5"/>
      <c r="D21" s="5">
        <v>1</v>
      </c>
      <c r="E21" s="5">
        <f>8*7</f>
        <v>56</v>
      </c>
      <c r="F21" s="5">
        <f>E21/40</f>
        <v>1.4</v>
      </c>
      <c r="G21" s="5">
        <v>13</v>
      </c>
      <c r="H21" s="6">
        <f t="shared" si="1"/>
        <v>18.2</v>
      </c>
    </row>
    <row r="22" spans="1:9" x14ac:dyDescent="0.25">
      <c r="A22" s="5"/>
      <c r="B22" s="60" t="s">
        <v>7</v>
      </c>
      <c r="C22" s="61"/>
      <c r="D22" s="61"/>
      <c r="E22" s="61"/>
      <c r="F22" s="61"/>
      <c r="G22" s="62"/>
      <c r="H22" s="11">
        <f>SUM(H18:H21)</f>
        <v>79.2</v>
      </c>
    </row>
    <row r="24" spans="1:9" ht="26.25" customHeight="1" x14ac:dyDescent="0.25">
      <c r="B24" s="63" t="s">
        <v>20</v>
      </c>
      <c r="C24" s="63"/>
      <c r="D24" s="63"/>
      <c r="E24" s="63"/>
      <c r="F24" s="63"/>
      <c r="G24" s="63"/>
      <c r="H24" s="63"/>
    </row>
    <row r="26" spans="1:9" x14ac:dyDescent="0.25">
      <c r="G26" s="16" t="s">
        <v>33</v>
      </c>
      <c r="H26" s="17">
        <f>H13-H22</f>
        <v>13.650000000000006</v>
      </c>
    </row>
    <row r="27" spans="1:9" x14ac:dyDescent="0.25">
      <c r="G27" s="16" t="s">
        <v>31</v>
      </c>
      <c r="H27">
        <f>H26*(2/5)</f>
        <v>5.4600000000000026</v>
      </c>
    </row>
    <row r="28" spans="1:9" x14ac:dyDescent="0.25">
      <c r="G28" s="16" t="s">
        <v>32</v>
      </c>
      <c r="H28">
        <v>761.802637</v>
      </c>
      <c r="I28" t="s">
        <v>21</v>
      </c>
    </row>
    <row r="29" spans="1:9" x14ac:dyDescent="0.25">
      <c r="G29" s="16" t="s">
        <v>22</v>
      </c>
      <c r="H29">
        <f>H27*H28</f>
        <v>4159.4423980200017</v>
      </c>
      <c r="I29" t="s">
        <v>21</v>
      </c>
    </row>
    <row r="30" spans="1:9" x14ac:dyDescent="0.25">
      <c r="G30" s="16"/>
    </row>
    <row r="31" spans="1:9" x14ac:dyDescent="0.25">
      <c r="H31" t="s">
        <v>42</v>
      </c>
    </row>
    <row r="32" spans="1:9" ht="89.25" x14ac:dyDescent="0.25">
      <c r="A32" s="13" t="s">
        <v>10</v>
      </c>
      <c r="B32" s="13" t="s">
        <v>11</v>
      </c>
      <c r="C32" s="14" t="s">
        <v>12</v>
      </c>
      <c r="D32" s="13" t="s">
        <v>13</v>
      </c>
      <c r="E32" s="14" t="s">
        <v>14</v>
      </c>
      <c r="F32" s="13" t="s">
        <v>15</v>
      </c>
      <c r="G32" s="14" t="s">
        <v>16</v>
      </c>
      <c r="H32" s="14" t="s">
        <v>17</v>
      </c>
    </row>
    <row r="33" spans="1:10" x14ac:dyDescent="0.25">
      <c r="A33" s="5">
        <v>1</v>
      </c>
      <c r="B33" s="5" t="s">
        <v>3</v>
      </c>
      <c r="C33" s="5" t="s">
        <v>4</v>
      </c>
      <c r="D33" s="5">
        <v>1</v>
      </c>
      <c r="E33" s="5">
        <f>7*8</f>
        <v>56</v>
      </c>
      <c r="F33" s="5">
        <f>E33/35</f>
        <v>1.6</v>
      </c>
      <c r="G33" s="5">
        <v>20</v>
      </c>
      <c r="H33" s="6">
        <f t="shared" ref="H33:H36" si="2">D33*F33*G33</f>
        <v>32</v>
      </c>
    </row>
    <row r="34" spans="1:10" x14ac:dyDescent="0.25">
      <c r="A34" s="7">
        <v>2</v>
      </c>
      <c r="B34" s="5" t="s">
        <v>3</v>
      </c>
      <c r="C34" s="7" t="s">
        <v>5</v>
      </c>
      <c r="D34" s="7">
        <v>1</v>
      </c>
      <c r="E34" s="7">
        <f>7*3</f>
        <v>21</v>
      </c>
      <c r="F34" s="7">
        <f>E34/35</f>
        <v>0.6</v>
      </c>
      <c r="G34" s="7">
        <v>18</v>
      </c>
      <c r="H34" s="8">
        <f t="shared" si="2"/>
        <v>10.799999999999999</v>
      </c>
    </row>
    <row r="35" spans="1:10" x14ac:dyDescent="0.25">
      <c r="A35" s="5">
        <v>3</v>
      </c>
      <c r="B35" s="5" t="s">
        <v>6</v>
      </c>
      <c r="C35" s="5"/>
      <c r="D35" s="7">
        <v>1</v>
      </c>
      <c r="E35" s="5">
        <f>4*7</f>
        <v>28</v>
      </c>
      <c r="F35" s="5">
        <f>E35/40</f>
        <v>0.7</v>
      </c>
      <c r="G35" s="5">
        <v>13</v>
      </c>
      <c r="H35" s="6">
        <f t="shared" si="2"/>
        <v>9.1</v>
      </c>
    </row>
    <row r="36" spans="1:10" x14ac:dyDescent="0.25">
      <c r="A36" s="9">
        <v>4</v>
      </c>
      <c r="B36" s="15" t="s">
        <v>6</v>
      </c>
      <c r="C36" s="15"/>
      <c r="D36" s="15">
        <v>2</v>
      </c>
      <c r="E36" s="15">
        <f>8*7</f>
        <v>56</v>
      </c>
      <c r="F36" s="5">
        <f>E36/40</f>
        <v>1.4</v>
      </c>
      <c r="G36" s="5">
        <v>13</v>
      </c>
      <c r="H36" s="6">
        <f t="shared" si="2"/>
        <v>36.4</v>
      </c>
    </row>
    <row r="37" spans="1:10" x14ac:dyDescent="0.25">
      <c r="A37" s="5"/>
      <c r="B37" s="60" t="s">
        <v>7</v>
      </c>
      <c r="C37" s="61"/>
      <c r="D37" s="61"/>
      <c r="E37" s="61"/>
      <c r="F37" s="61"/>
      <c r="G37" s="62"/>
      <c r="H37" s="11">
        <f>SUM(H33:H36)</f>
        <v>88.3</v>
      </c>
    </row>
    <row r="38" spans="1:10" x14ac:dyDescent="0.25">
      <c r="A38" s="18"/>
      <c r="B38" s="19"/>
      <c r="C38" s="19"/>
      <c r="D38" s="19"/>
      <c r="E38" s="19"/>
      <c r="F38" s="19"/>
      <c r="G38" s="19"/>
      <c r="H38" s="20"/>
    </row>
    <row r="39" spans="1:10" ht="26.25" customHeight="1" x14ac:dyDescent="0.25">
      <c r="B39" s="63" t="s">
        <v>20</v>
      </c>
      <c r="C39" s="63"/>
      <c r="D39" s="63"/>
      <c r="E39" s="63"/>
      <c r="F39" s="63"/>
      <c r="G39" s="63"/>
      <c r="H39" s="63"/>
    </row>
    <row r="41" spans="1:10" x14ac:dyDescent="0.25">
      <c r="G41" s="16" t="s">
        <v>33</v>
      </c>
      <c r="H41" s="17">
        <f>H13-H37</f>
        <v>4.5500000000000114</v>
      </c>
    </row>
    <row r="42" spans="1:10" x14ac:dyDescent="0.25">
      <c r="G42" s="16" t="s">
        <v>49</v>
      </c>
      <c r="H42">
        <f>H41/5</f>
        <v>0.91000000000000225</v>
      </c>
    </row>
    <row r="43" spans="1:10" x14ac:dyDescent="0.25">
      <c r="G43" s="16" t="s">
        <v>32</v>
      </c>
      <c r="H43">
        <v>761.802637</v>
      </c>
      <c r="I43" t="s">
        <v>21</v>
      </c>
    </row>
    <row r="44" spans="1:10" x14ac:dyDescent="0.25">
      <c r="G44" s="16" t="s">
        <v>34</v>
      </c>
      <c r="H44">
        <f>H42*H43</f>
        <v>693.24039967000169</v>
      </c>
      <c r="I44" t="s">
        <v>21</v>
      </c>
    </row>
    <row r="45" spans="1:10" x14ac:dyDescent="0.25">
      <c r="G45" s="49" t="s">
        <v>84</v>
      </c>
      <c r="H45" s="48">
        <f>H44+H29</f>
        <v>4852.6827976900031</v>
      </c>
      <c r="I45" s="48" t="s">
        <v>21</v>
      </c>
    </row>
    <row r="46" spans="1:10" x14ac:dyDescent="0.25">
      <c r="J46" t="s">
        <v>18</v>
      </c>
    </row>
    <row r="47" spans="1:10" x14ac:dyDescent="0.25">
      <c r="J47" t="s">
        <v>36</v>
      </c>
    </row>
  </sheetData>
  <mergeCells count="5">
    <mergeCell ref="B13:G13"/>
    <mergeCell ref="B22:G22"/>
    <mergeCell ref="B24:H24"/>
    <mergeCell ref="B37:G37"/>
    <mergeCell ref="B39:H39"/>
  </mergeCells>
  <pageMargins left="0.70866141732283472" right="0.31496062992125984" top="0.35433070866141736" bottom="0.35433070866141736" header="0.31496062992125984" footer="0.11811023622047245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05A55-DF80-4D09-B784-FE7CEDB2C0C1}">
  <dimension ref="A1:K20"/>
  <sheetViews>
    <sheetView workbookViewId="0">
      <selection activeCell="D21" sqref="D21"/>
    </sheetView>
  </sheetViews>
  <sheetFormatPr defaultRowHeight="15" x14ac:dyDescent="0.25"/>
  <cols>
    <col min="1" max="1" width="6.7109375" customWidth="1"/>
    <col min="2" max="2" width="22.140625" customWidth="1"/>
    <col min="3" max="3" width="12.7109375" customWidth="1"/>
    <col min="4" max="5" width="11.42578125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4" spans="1:11" ht="33.75" customHeight="1" x14ac:dyDescent="0.25">
      <c r="B4" s="59" t="s">
        <v>80</v>
      </c>
      <c r="C4" s="63"/>
      <c r="D4" s="63"/>
      <c r="E4" s="63"/>
      <c r="F4" s="63"/>
      <c r="G4" s="51"/>
      <c r="H4" s="51"/>
      <c r="I4" s="51"/>
      <c r="J4" s="51"/>
      <c r="K4" s="51"/>
    </row>
    <row r="7" spans="1:11" ht="30" x14ac:dyDescent="0.25">
      <c r="A7" s="33" t="s">
        <v>44</v>
      </c>
      <c r="B7" s="33" t="s">
        <v>79</v>
      </c>
      <c r="C7" s="33" t="s">
        <v>38</v>
      </c>
      <c r="D7" s="33" t="s">
        <v>39</v>
      </c>
      <c r="E7" s="33" t="s">
        <v>40</v>
      </c>
    </row>
    <row r="8" spans="1:11" x14ac:dyDescent="0.25">
      <c r="A8" s="23">
        <v>1</v>
      </c>
      <c r="B8" s="52">
        <v>44562</v>
      </c>
      <c r="C8" s="55">
        <v>36.4</v>
      </c>
      <c r="D8" s="23">
        <f>'Medhouse 01.22'!H25</f>
        <v>233.48781260000001</v>
      </c>
      <c r="E8" s="29">
        <f>D8*C8</f>
        <v>8498.9563786399995</v>
      </c>
    </row>
    <row r="9" spans="1:11" x14ac:dyDescent="0.25">
      <c r="A9" s="23">
        <v>2</v>
      </c>
      <c r="B9" s="52">
        <v>44593</v>
      </c>
      <c r="C9" s="55">
        <v>36.4</v>
      </c>
      <c r="D9" s="23">
        <f>'Medhouse 01.22'!H26</f>
        <v>211.84173920000001</v>
      </c>
      <c r="E9" s="29">
        <f t="shared" ref="E9:E13" si="0">D9*C9</f>
        <v>7711.0393068800004</v>
      </c>
    </row>
    <row r="10" spans="1:11" x14ac:dyDescent="0.25">
      <c r="A10" s="23">
        <v>3</v>
      </c>
      <c r="B10" s="53" t="s">
        <v>81</v>
      </c>
      <c r="C10" s="55">
        <f>'Medhouse 01.22'!H53</f>
        <v>8.2193548387096751</v>
      </c>
      <c r="D10" s="23">
        <f>'Medhouse 01.22'!H70</f>
        <v>209.79910150000001</v>
      </c>
      <c r="E10" s="29">
        <f t="shared" si="0"/>
        <v>1724.4132600709672</v>
      </c>
    </row>
    <row r="11" spans="1:11" x14ac:dyDescent="0.25">
      <c r="A11" s="23">
        <v>4</v>
      </c>
      <c r="B11" s="53" t="s">
        <v>82</v>
      </c>
      <c r="C11" s="55">
        <f>'Medhouse 01.22'!H68</f>
        <v>10.567741935483875</v>
      </c>
      <c r="D11" s="23">
        <f>'Medhouse 01.22'!H70</f>
        <v>209.79910150000001</v>
      </c>
      <c r="E11" s="29">
        <f t="shared" si="0"/>
        <v>2217.1027629483879</v>
      </c>
    </row>
    <row r="12" spans="1:11" x14ac:dyDescent="0.25">
      <c r="A12" s="23">
        <v>5</v>
      </c>
      <c r="B12" s="52">
        <v>44652</v>
      </c>
      <c r="C12" s="55">
        <f>'Medhouse 01.22'!H69</f>
        <v>13.650000000000006</v>
      </c>
      <c r="D12" s="23">
        <f>'Medhouse 01.22'!H71</f>
        <v>208.1800021</v>
      </c>
      <c r="E12" s="29">
        <f t="shared" si="0"/>
        <v>2841.6570286650012</v>
      </c>
    </row>
    <row r="13" spans="1:11" x14ac:dyDescent="0.25">
      <c r="A13" s="23">
        <v>6</v>
      </c>
      <c r="B13" s="53" t="s">
        <v>83</v>
      </c>
      <c r="C13" s="55">
        <f>'Medhouse 01.22'!H93</f>
        <v>3.1901785714285751</v>
      </c>
      <c r="D13" s="23">
        <f>'Medhouse 01.22'!H94</f>
        <v>1645.7974099999999</v>
      </c>
      <c r="E13" s="29">
        <f t="shared" si="0"/>
        <v>5250.3876302946483</v>
      </c>
    </row>
    <row r="14" spans="1:11" x14ac:dyDescent="0.25">
      <c r="A14" s="23">
        <v>9</v>
      </c>
      <c r="B14" s="30" t="s">
        <v>43</v>
      </c>
      <c r="C14" s="56">
        <f>SUM(C8:C13)</f>
        <v>108.42727534562214</v>
      </c>
      <c r="D14" s="32">
        <f>D8</f>
        <v>233.48781260000001</v>
      </c>
      <c r="E14" s="34">
        <f>SUM(E8:E13)</f>
        <v>28243.556367499004</v>
      </c>
    </row>
    <row r="17" spans="2:5" x14ac:dyDescent="0.25">
      <c r="E17" t="s">
        <v>18</v>
      </c>
    </row>
    <row r="18" spans="2:5" x14ac:dyDescent="0.25">
      <c r="E18" t="s">
        <v>36</v>
      </c>
    </row>
    <row r="20" spans="2:5" x14ac:dyDescent="0.25">
      <c r="B20" t="s">
        <v>77</v>
      </c>
    </row>
  </sheetData>
  <mergeCells count="1">
    <mergeCell ref="B4:F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19E12-93CC-4A32-BAFD-C5B4495F3CA6}">
  <dimension ref="A1:I99"/>
  <sheetViews>
    <sheetView tabSelected="1" topLeftCell="A76" workbookViewId="0">
      <selection activeCell="G97" sqref="G97"/>
    </sheetView>
  </sheetViews>
  <sheetFormatPr defaultRowHeight="15" x14ac:dyDescent="0.25"/>
  <cols>
    <col min="1" max="1" width="5" customWidth="1"/>
    <col min="2" max="2" width="17" customWidth="1"/>
    <col min="3" max="4" width="4.5703125" customWidth="1"/>
    <col min="5" max="5" width="10.7109375" customWidth="1"/>
    <col min="6" max="6" width="23.42578125" customWidth="1"/>
    <col min="7" max="7" width="7.5703125" customWidth="1"/>
    <col min="8" max="8" width="11.5703125" customWidth="1"/>
  </cols>
  <sheetData>
    <row r="1" spans="1:8" x14ac:dyDescent="0.25">
      <c r="A1" s="35" t="s">
        <v>0</v>
      </c>
    </row>
    <row r="2" spans="1:8" x14ac:dyDescent="0.25">
      <c r="A2" s="35" t="s">
        <v>1</v>
      </c>
    </row>
    <row r="5" spans="1:8" x14ac:dyDescent="0.25">
      <c r="F5" s="35" t="s">
        <v>23</v>
      </c>
    </row>
    <row r="7" spans="1:8" x14ac:dyDescent="0.25">
      <c r="H7" t="s">
        <v>47</v>
      </c>
    </row>
    <row r="8" spans="1:8" ht="45" x14ac:dyDescent="0.25">
      <c r="A8" s="36" t="s">
        <v>10</v>
      </c>
      <c r="B8" s="37" t="s">
        <v>11</v>
      </c>
      <c r="C8" s="37" t="s">
        <v>12</v>
      </c>
      <c r="D8" s="37" t="s">
        <v>13</v>
      </c>
      <c r="E8" s="37" t="s">
        <v>14</v>
      </c>
      <c r="F8" s="36" t="s">
        <v>15</v>
      </c>
      <c r="G8" s="37" t="s">
        <v>16</v>
      </c>
      <c r="H8" s="37" t="s">
        <v>17</v>
      </c>
    </row>
    <row r="9" spans="1:8" ht="18.75" customHeight="1" x14ac:dyDescent="0.25">
      <c r="A9" s="38">
        <v>1</v>
      </c>
      <c r="B9" s="38" t="s">
        <v>3</v>
      </c>
      <c r="C9" s="38" t="s">
        <v>4</v>
      </c>
      <c r="D9" s="38">
        <v>1</v>
      </c>
      <c r="E9" s="39">
        <f>7*7</f>
        <v>49</v>
      </c>
      <c r="F9" s="38">
        <f>E9/35</f>
        <v>1.4</v>
      </c>
      <c r="G9" s="38">
        <v>20</v>
      </c>
      <c r="H9" s="38">
        <f>D9*F9*G9</f>
        <v>28</v>
      </c>
    </row>
    <row r="10" spans="1:8" ht="18.75" customHeight="1" x14ac:dyDescent="0.25">
      <c r="A10" s="38">
        <v>2</v>
      </c>
      <c r="B10" s="38" t="s">
        <v>24</v>
      </c>
      <c r="C10" s="38"/>
      <c r="D10" s="38">
        <v>1</v>
      </c>
      <c r="E10" s="38">
        <f>8*7</f>
        <v>56</v>
      </c>
      <c r="F10" s="38">
        <f>E10/35</f>
        <v>1.6</v>
      </c>
      <c r="G10" s="38">
        <v>13</v>
      </c>
      <c r="H10" s="38">
        <f>D10*F10*G10</f>
        <v>20.8</v>
      </c>
    </row>
    <row r="11" spans="1:8" ht="18.75" customHeight="1" x14ac:dyDescent="0.25">
      <c r="A11" s="38">
        <v>3</v>
      </c>
      <c r="B11" s="40" t="s">
        <v>6</v>
      </c>
      <c r="C11" s="41"/>
      <c r="D11" s="40">
        <v>4</v>
      </c>
      <c r="E11" s="38">
        <f>8*7</f>
        <v>56</v>
      </c>
      <c r="F11" s="38">
        <f>E11/40</f>
        <v>1.4</v>
      </c>
      <c r="G11" s="38">
        <v>13</v>
      </c>
      <c r="H11" s="38">
        <f>D11*F11*G11</f>
        <v>72.8</v>
      </c>
    </row>
    <row r="12" spans="1:8" ht="18" customHeight="1" x14ac:dyDescent="0.25">
      <c r="A12" s="38"/>
      <c r="B12" s="65" t="s">
        <v>7</v>
      </c>
      <c r="C12" s="65"/>
      <c r="D12" s="65"/>
      <c r="E12" s="65"/>
      <c r="F12" s="65"/>
      <c r="G12" s="65"/>
      <c r="H12" s="42">
        <f>SUM(H9:H11)</f>
        <v>121.6</v>
      </c>
    </row>
    <row r="14" spans="1:8" x14ac:dyDescent="0.25">
      <c r="B14" s="16"/>
    </row>
    <row r="15" spans="1:8" x14ac:dyDescent="0.25">
      <c r="B15" s="43"/>
      <c r="H15" t="s">
        <v>48</v>
      </c>
    </row>
    <row r="16" spans="1:8" ht="45" x14ac:dyDescent="0.25">
      <c r="A16" s="36" t="s">
        <v>10</v>
      </c>
      <c r="B16" s="37" t="s">
        <v>11</v>
      </c>
      <c r="C16" s="37" t="s">
        <v>12</v>
      </c>
      <c r="D16" s="37" t="s">
        <v>13</v>
      </c>
      <c r="E16" s="37" t="s">
        <v>14</v>
      </c>
      <c r="F16" s="36" t="s">
        <v>15</v>
      </c>
      <c r="G16" s="37" t="s">
        <v>16</v>
      </c>
      <c r="H16" s="37" t="s">
        <v>17</v>
      </c>
    </row>
    <row r="17" spans="1:9" ht="18.75" customHeight="1" x14ac:dyDescent="0.25">
      <c r="A17" s="38">
        <v>1</v>
      </c>
      <c r="B17" s="38" t="s">
        <v>3</v>
      </c>
      <c r="C17" s="38" t="s">
        <v>4</v>
      </c>
      <c r="D17" s="38">
        <v>1</v>
      </c>
      <c r="E17" s="39">
        <f>7*7</f>
        <v>49</v>
      </c>
      <c r="F17" s="38">
        <f>E17/35</f>
        <v>1.4</v>
      </c>
      <c r="G17" s="38">
        <v>20</v>
      </c>
      <c r="H17" s="38">
        <f>D17*F17*G17</f>
        <v>28</v>
      </c>
    </row>
    <row r="18" spans="1:9" ht="18.75" customHeight="1" x14ac:dyDescent="0.25">
      <c r="A18" s="38">
        <v>2</v>
      </c>
      <c r="B18" s="38" t="s">
        <v>24</v>
      </c>
      <c r="C18" s="38"/>
      <c r="D18" s="38">
        <v>1</v>
      </c>
      <c r="E18" s="38">
        <f>8*7</f>
        <v>56</v>
      </c>
      <c r="F18" s="38">
        <f>E18/35</f>
        <v>1.6</v>
      </c>
      <c r="G18" s="38">
        <v>13</v>
      </c>
      <c r="H18" s="38">
        <f>D18*F18*G18</f>
        <v>20.8</v>
      </c>
    </row>
    <row r="19" spans="1:9" ht="18.75" customHeight="1" x14ac:dyDescent="0.25">
      <c r="A19" s="38">
        <v>3</v>
      </c>
      <c r="B19" s="40" t="s">
        <v>6</v>
      </c>
      <c r="C19" s="41"/>
      <c r="D19" s="40">
        <v>2</v>
      </c>
      <c r="E19" s="38">
        <f>8*7</f>
        <v>56</v>
      </c>
      <c r="F19" s="38">
        <f>E19/40</f>
        <v>1.4</v>
      </c>
      <c r="G19" s="38">
        <v>13</v>
      </c>
      <c r="H19" s="38">
        <f>D19*F19*G19</f>
        <v>36.4</v>
      </c>
    </row>
    <row r="20" spans="1:9" ht="18" customHeight="1" x14ac:dyDescent="0.25">
      <c r="A20" s="38"/>
      <c r="B20" s="65" t="s">
        <v>7</v>
      </c>
      <c r="C20" s="65"/>
      <c r="D20" s="65"/>
      <c r="E20" s="65"/>
      <c r="F20" s="65"/>
      <c r="G20" s="65"/>
      <c r="H20" s="42">
        <f>SUM(H17:H19)</f>
        <v>85.199999999999989</v>
      </c>
    </row>
    <row r="22" spans="1:9" ht="26.25" customHeight="1" x14ac:dyDescent="0.25">
      <c r="B22" s="63" t="s">
        <v>45</v>
      </c>
      <c r="C22" s="63"/>
      <c r="D22" s="63"/>
      <c r="E22" s="63"/>
      <c r="F22" s="63"/>
      <c r="G22" s="63"/>
      <c r="H22" s="63"/>
    </row>
    <row r="23" spans="1:9" x14ac:dyDescent="0.25">
      <c r="G23" s="16" t="s">
        <v>54</v>
      </c>
      <c r="H23" s="28">
        <f>H12-H20</f>
        <v>36.400000000000006</v>
      </c>
    </row>
    <row r="24" spans="1:9" x14ac:dyDescent="0.25">
      <c r="G24" s="16" t="s">
        <v>51</v>
      </c>
    </row>
    <row r="25" spans="1:9" x14ac:dyDescent="0.25">
      <c r="G25" s="16" t="s">
        <v>52</v>
      </c>
      <c r="H25" s="44">
        <v>233.48781260000001</v>
      </c>
      <c r="I25" t="s">
        <v>21</v>
      </c>
    </row>
    <row r="26" spans="1:9" x14ac:dyDescent="0.25">
      <c r="G26" s="16" t="s">
        <v>53</v>
      </c>
      <c r="H26" s="44">
        <v>211.84173920000001</v>
      </c>
      <c r="I26" t="s">
        <v>21</v>
      </c>
    </row>
    <row r="27" spans="1:9" x14ac:dyDescent="0.25">
      <c r="G27" s="16" t="s">
        <v>55</v>
      </c>
      <c r="H27">
        <f>H23*H25</f>
        <v>8498.9563786400013</v>
      </c>
      <c r="I27" t="s">
        <v>21</v>
      </c>
    </row>
    <row r="28" spans="1:9" x14ac:dyDescent="0.25">
      <c r="G28" s="16" t="s">
        <v>56</v>
      </c>
      <c r="H28">
        <f>H23*H26</f>
        <v>7711.0393068800013</v>
      </c>
      <c r="I28" t="s">
        <v>21</v>
      </c>
    </row>
    <row r="29" spans="1:9" x14ac:dyDescent="0.25">
      <c r="B29" s="43"/>
    </row>
    <row r="30" spans="1:9" x14ac:dyDescent="0.25">
      <c r="H30" t="s">
        <v>58</v>
      </c>
    </row>
    <row r="31" spans="1:9" ht="45" x14ac:dyDescent="0.25">
      <c r="A31" s="36" t="s">
        <v>10</v>
      </c>
      <c r="B31" s="37" t="s">
        <v>11</v>
      </c>
      <c r="C31" s="37" t="s">
        <v>12</v>
      </c>
      <c r="D31" s="37" t="s">
        <v>13</v>
      </c>
      <c r="E31" s="37" t="s">
        <v>14</v>
      </c>
      <c r="F31" s="36" t="s">
        <v>15</v>
      </c>
      <c r="G31" s="37" t="s">
        <v>16</v>
      </c>
      <c r="H31" s="37" t="s">
        <v>17</v>
      </c>
    </row>
    <row r="32" spans="1:9" ht="18.75" customHeight="1" x14ac:dyDescent="0.25">
      <c r="A32" s="38">
        <v>1</v>
      </c>
      <c r="B32" s="38" t="s">
        <v>3</v>
      </c>
      <c r="C32" s="38" t="s">
        <v>4</v>
      </c>
      <c r="D32" s="38">
        <v>1</v>
      </c>
      <c r="E32" s="41">
        <f>7*7</f>
        <v>49</v>
      </c>
      <c r="F32" s="38">
        <f>E32/35</f>
        <v>1.4</v>
      </c>
      <c r="G32" s="38">
        <v>20</v>
      </c>
      <c r="H32" s="38">
        <f>D32*F32*G32</f>
        <v>28</v>
      </c>
    </row>
    <row r="33" spans="1:8" ht="18.75" customHeight="1" x14ac:dyDescent="0.25">
      <c r="A33" s="64">
        <v>2</v>
      </c>
      <c r="B33" s="64" t="s">
        <v>57</v>
      </c>
      <c r="C33" s="38"/>
      <c r="D33" s="38">
        <v>1</v>
      </c>
      <c r="E33" s="41">
        <f>8*7</f>
        <v>56</v>
      </c>
      <c r="F33" s="38">
        <f>E33/35</f>
        <v>1.6</v>
      </c>
      <c r="G33" s="38">
        <v>13</v>
      </c>
      <c r="H33" s="38">
        <f>D33*F33*G33</f>
        <v>20.8</v>
      </c>
    </row>
    <row r="34" spans="1:8" ht="18.75" customHeight="1" x14ac:dyDescent="0.25">
      <c r="A34" s="64"/>
      <c r="B34" s="64"/>
      <c r="C34" s="38"/>
      <c r="D34" s="45">
        <v>1</v>
      </c>
      <c r="E34" s="46">
        <v>28</v>
      </c>
      <c r="F34" s="45">
        <f>E34/40</f>
        <v>0.7</v>
      </c>
      <c r="G34" s="45">
        <v>13</v>
      </c>
      <c r="H34" s="45">
        <f>D34*F34*G34</f>
        <v>9.1</v>
      </c>
    </row>
    <row r="35" spans="1:8" ht="18.75" customHeight="1" x14ac:dyDescent="0.25">
      <c r="A35" s="38">
        <v>3</v>
      </c>
      <c r="B35" s="40" t="s">
        <v>6</v>
      </c>
      <c r="C35" s="41"/>
      <c r="D35" s="40">
        <v>4</v>
      </c>
      <c r="E35" s="38">
        <f>8*7</f>
        <v>56</v>
      </c>
      <c r="F35" s="38">
        <f>E35/40</f>
        <v>1.4</v>
      </c>
      <c r="G35" s="38">
        <v>13</v>
      </c>
      <c r="H35" s="38">
        <f>D35*F35*G35</f>
        <v>72.8</v>
      </c>
    </row>
    <row r="36" spans="1:8" ht="18" customHeight="1" x14ac:dyDescent="0.25">
      <c r="A36" s="38"/>
      <c r="B36" s="65" t="s">
        <v>7</v>
      </c>
      <c r="C36" s="65"/>
      <c r="D36" s="65"/>
      <c r="E36" s="65"/>
      <c r="F36" s="65"/>
      <c r="G36" s="65"/>
      <c r="H36" s="42">
        <f>SUM(H32:H35)</f>
        <v>130.69999999999999</v>
      </c>
    </row>
    <row r="43" spans="1:8" x14ac:dyDescent="0.25">
      <c r="H43" s="16" t="s">
        <v>60</v>
      </c>
    </row>
    <row r="44" spans="1:8" ht="45" x14ac:dyDescent="0.25">
      <c r="A44" s="36" t="s">
        <v>10</v>
      </c>
      <c r="B44" s="37" t="s">
        <v>11</v>
      </c>
      <c r="C44" s="37" t="s">
        <v>12</v>
      </c>
      <c r="D44" s="37" t="s">
        <v>13</v>
      </c>
      <c r="E44" s="37" t="s">
        <v>14</v>
      </c>
      <c r="F44" s="36" t="s">
        <v>15</v>
      </c>
      <c r="G44" s="37" t="s">
        <v>16</v>
      </c>
      <c r="H44" s="37" t="s">
        <v>17</v>
      </c>
    </row>
    <row r="45" spans="1:8" ht="18.75" customHeight="1" x14ac:dyDescent="0.25">
      <c r="A45" s="38">
        <v>1</v>
      </c>
      <c r="B45" s="38" t="s">
        <v>3</v>
      </c>
      <c r="C45" s="38" t="s">
        <v>4</v>
      </c>
      <c r="D45" s="38">
        <v>1</v>
      </c>
      <c r="E45" s="41">
        <f>7*7</f>
        <v>49</v>
      </c>
      <c r="F45" s="38">
        <f>E45/35</f>
        <v>1.4</v>
      </c>
      <c r="G45" s="38">
        <v>20</v>
      </c>
      <c r="H45" s="38">
        <f>D45*F45*G45</f>
        <v>28</v>
      </c>
    </row>
    <row r="46" spans="1:8" ht="18.75" customHeight="1" x14ac:dyDescent="0.25">
      <c r="A46" s="64">
        <v>2</v>
      </c>
      <c r="B46" s="64" t="s">
        <v>57</v>
      </c>
      <c r="C46" s="38"/>
      <c r="D46" s="38">
        <v>1</v>
      </c>
      <c r="E46" s="41">
        <f>8*7</f>
        <v>56</v>
      </c>
      <c r="F46" s="38">
        <f>E46/35</f>
        <v>1.6</v>
      </c>
      <c r="G46" s="38">
        <v>13</v>
      </c>
      <c r="H46" s="38">
        <f>D46*F46*G46</f>
        <v>20.8</v>
      </c>
    </row>
    <row r="47" spans="1:8" ht="18.75" customHeight="1" x14ac:dyDescent="0.25">
      <c r="A47" s="64"/>
      <c r="B47" s="64"/>
      <c r="C47" s="38"/>
      <c r="D47" s="45">
        <v>1</v>
      </c>
      <c r="E47" s="46">
        <v>28</v>
      </c>
      <c r="F47" s="45">
        <f>E47/40</f>
        <v>0.7</v>
      </c>
      <c r="G47" s="45">
        <v>13</v>
      </c>
      <c r="H47" s="45">
        <f>D47*F47*G47</f>
        <v>9.1</v>
      </c>
    </row>
    <row r="48" spans="1:8" ht="18.75" customHeight="1" x14ac:dyDescent="0.25">
      <c r="A48" s="38">
        <v>3</v>
      </c>
      <c r="B48" s="40" t="s">
        <v>6</v>
      </c>
      <c r="C48" s="41"/>
      <c r="D48" s="40">
        <v>2</v>
      </c>
      <c r="E48" s="38">
        <f>8*7</f>
        <v>56</v>
      </c>
      <c r="F48" s="38">
        <f>E48/40</f>
        <v>1.4</v>
      </c>
      <c r="G48" s="38">
        <v>13</v>
      </c>
      <c r="H48" s="38">
        <f>D48*F48*G48</f>
        <v>36.4</v>
      </c>
    </row>
    <row r="49" spans="1:9" ht="18" customHeight="1" x14ac:dyDescent="0.25">
      <c r="A49" s="38"/>
      <c r="B49" s="65" t="s">
        <v>7</v>
      </c>
      <c r="C49" s="65"/>
      <c r="D49" s="65"/>
      <c r="E49" s="65"/>
      <c r="F49" s="65"/>
      <c r="G49" s="65"/>
      <c r="H49" s="42">
        <f>SUM(H45:H48)</f>
        <v>94.3</v>
      </c>
    </row>
    <row r="51" spans="1:9" ht="45" customHeight="1" x14ac:dyDescent="0.25">
      <c r="B51" s="63" t="s">
        <v>59</v>
      </c>
      <c r="C51" s="63"/>
      <c r="D51" s="63"/>
      <c r="E51" s="63"/>
      <c r="F51" s="63"/>
      <c r="G51" s="63"/>
      <c r="H51" s="63"/>
    </row>
    <row r="52" spans="1:9" x14ac:dyDescent="0.25">
      <c r="G52" s="16" t="s">
        <v>54</v>
      </c>
      <c r="H52" s="28">
        <f>H36-H49</f>
        <v>36.399999999999991</v>
      </c>
    </row>
    <row r="53" spans="1:9" x14ac:dyDescent="0.25">
      <c r="G53" s="16" t="s">
        <v>61</v>
      </c>
      <c r="H53">
        <f>H52*(7/31)</f>
        <v>8.2193548387096751</v>
      </c>
    </row>
    <row r="54" spans="1:9" x14ac:dyDescent="0.25">
      <c r="G54" s="16" t="s">
        <v>62</v>
      </c>
      <c r="H54">
        <v>209.79910150000001</v>
      </c>
      <c r="I54" t="s">
        <v>21</v>
      </c>
    </row>
    <row r="55" spans="1:9" x14ac:dyDescent="0.25">
      <c r="G55" s="16" t="s">
        <v>63</v>
      </c>
      <c r="H55">
        <f>H53*H54</f>
        <v>1724.4132600709672</v>
      </c>
      <c r="I55" t="s">
        <v>21</v>
      </c>
    </row>
    <row r="57" spans="1:9" x14ac:dyDescent="0.25">
      <c r="H57" s="16" t="s">
        <v>66</v>
      </c>
    </row>
    <row r="58" spans="1:9" ht="45" x14ac:dyDescent="0.25">
      <c r="A58" s="36" t="s">
        <v>10</v>
      </c>
      <c r="B58" s="37" t="s">
        <v>11</v>
      </c>
      <c r="C58" s="37" t="s">
        <v>12</v>
      </c>
      <c r="D58" s="37" t="s">
        <v>13</v>
      </c>
      <c r="E58" s="37" t="s">
        <v>14</v>
      </c>
      <c r="F58" s="36" t="s">
        <v>15</v>
      </c>
      <c r="G58" s="37" t="s">
        <v>16</v>
      </c>
      <c r="H58" s="37" t="s">
        <v>17</v>
      </c>
    </row>
    <row r="59" spans="1:9" ht="18.75" customHeight="1" x14ac:dyDescent="0.25">
      <c r="A59" s="38">
        <v>1</v>
      </c>
      <c r="B59" s="38" t="s">
        <v>3</v>
      </c>
      <c r="C59" s="38" t="s">
        <v>4</v>
      </c>
      <c r="D59" s="38">
        <v>1</v>
      </c>
      <c r="E59" s="41">
        <f>7*7</f>
        <v>49</v>
      </c>
      <c r="F59" s="38">
        <f>E59/35</f>
        <v>1.4</v>
      </c>
      <c r="G59" s="38">
        <v>20</v>
      </c>
      <c r="H59" s="38">
        <f>D59*F59*G59</f>
        <v>28</v>
      </c>
    </row>
    <row r="60" spans="1:9" ht="18.75" customHeight="1" x14ac:dyDescent="0.25">
      <c r="A60" s="64">
        <v>2</v>
      </c>
      <c r="B60" s="64" t="s">
        <v>57</v>
      </c>
      <c r="C60" s="38"/>
      <c r="D60" s="38">
        <v>1</v>
      </c>
      <c r="E60" s="41">
        <f>8*7</f>
        <v>56</v>
      </c>
      <c r="F60" s="38">
        <f>E60/35</f>
        <v>1.6</v>
      </c>
      <c r="G60" s="38">
        <v>13</v>
      </c>
      <c r="H60" s="38">
        <f>D60*F60*G60</f>
        <v>20.8</v>
      </c>
    </row>
    <row r="61" spans="1:9" ht="18.75" customHeight="1" x14ac:dyDescent="0.25">
      <c r="A61" s="64"/>
      <c r="B61" s="64"/>
      <c r="C61" s="38"/>
      <c r="D61" s="45">
        <v>1</v>
      </c>
      <c r="E61" s="46">
        <v>28</v>
      </c>
      <c r="F61" s="45">
        <f>E61/40</f>
        <v>0.7</v>
      </c>
      <c r="G61" s="45">
        <v>13</v>
      </c>
      <c r="H61" s="45">
        <f>D61*F61*G61</f>
        <v>9.1</v>
      </c>
    </row>
    <row r="62" spans="1:9" ht="18.75" customHeight="1" x14ac:dyDescent="0.25">
      <c r="A62" s="36">
        <v>3</v>
      </c>
      <c r="B62" s="36" t="s">
        <v>6</v>
      </c>
      <c r="C62" s="38"/>
      <c r="D62" s="45">
        <v>1</v>
      </c>
      <c r="E62" s="46">
        <v>14</v>
      </c>
      <c r="F62" s="45">
        <f>E62/40</f>
        <v>0.35</v>
      </c>
      <c r="G62" s="45">
        <v>13</v>
      </c>
      <c r="H62" s="45">
        <f>D62*F62*G62</f>
        <v>4.55</v>
      </c>
    </row>
    <row r="63" spans="1:9" ht="18.75" customHeight="1" x14ac:dyDescent="0.25">
      <c r="A63" s="38">
        <v>4</v>
      </c>
      <c r="B63" s="40" t="s">
        <v>6</v>
      </c>
      <c r="C63" s="41"/>
      <c r="D63" s="40">
        <v>3</v>
      </c>
      <c r="E63" s="38">
        <f>8*7</f>
        <v>56</v>
      </c>
      <c r="F63" s="38">
        <f>E63/40</f>
        <v>1.4</v>
      </c>
      <c r="G63" s="38">
        <v>13</v>
      </c>
      <c r="H63" s="38">
        <f>D63*F63*G63</f>
        <v>54.599999999999994</v>
      </c>
    </row>
    <row r="64" spans="1:9" ht="18" customHeight="1" x14ac:dyDescent="0.25">
      <c r="A64" s="38"/>
      <c r="B64" s="65" t="s">
        <v>7</v>
      </c>
      <c r="C64" s="65"/>
      <c r="D64" s="65"/>
      <c r="E64" s="65"/>
      <c r="F64" s="65"/>
      <c r="G64" s="65"/>
      <c r="H64" s="42">
        <f>SUM(H59:H63)</f>
        <v>117.04999999999998</v>
      </c>
    </row>
    <row r="66" spans="1:9" ht="45" customHeight="1" x14ac:dyDescent="0.25">
      <c r="B66" s="63" t="s">
        <v>59</v>
      </c>
      <c r="C66" s="63"/>
      <c r="D66" s="63"/>
      <c r="E66" s="63"/>
      <c r="F66" s="63"/>
      <c r="G66" s="63"/>
      <c r="H66" s="63"/>
    </row>
    <row r="67" spans="1:9" x14ac:dyDescent="0.25">
      <c r="G67" s="16" t="s">
        <v>54</v>
      </c>
      <c r="H67" s="28">
        <f>H36-H64</f>
        <v>13.650000000000006</v>
      </c>
    </row>
    <row r="68" spans="1:9" x14ac:dyDescent="0.25">
      <c r="G68" s="16" t="s">
        <v>64</v>
      </c>
      <c r="H68">
        <f>H67*(24/31)</f>
        <v>10.567741935483875</v>
      </c>
    </row>
    <row r="69" spans="1:9" x14ac:dyDescent="0.25">
      <c r="G69" s="16" t="s">
        <v>69</v>
      </c>
      <c r="H69" s="28">
        <f>H67</f>
        <v>13.650000000000006</v>
      </c>
    </row>
    <row r="70" spans="1:9" x14ac:dyDescent="0.25">
      <c r="G70" s="16" t="s">
        <v>62</v>
      </c>
      <c r="H70">
        <f>H54</f>
        <v>209.79910150000001</v>
      </c>
      <c r="I70" t="s">
        <v>21</v>
      </c>
    </row>
    <row r="71" spans="1:9" x14ac:dyDescent="0.25">
      <c r="G71" s="16" t="s">
        <v>67</v>
      </c>
      <c r="H71" s="47">
        <v>208.1800021</v>
      </c>
      <c r="I71" t="s">
        <v>21</v>
      </c>
    </row>
    <row r="72" spans="1:9" x14ac:dyDescent="0.25">
      <c r="G72" s="16" t="s">
        <v>65</v>
      </c>
      <c r="H72">
        <f>H68*H70</f>
        <v>2217.1027629483879</v>
      </c>
      <c r="I72" t="s">
        <v>21</v>
      </c>
    </row>
    <row r="73" spans="1:9" x14ac:dyDescent="0.25">
      <c r="G73" s="16" t="s">
        <v>68</v>
      </c>
      <c r="H73">
        <f>H69*H71</f>
        <v>2841.6570286650012</v>
      </c>
      <c r="I73" t="s">
        <v>21</v>
      </c>
    </row>
    <row r="74" spans="1:9" x14ac:dyDescent="0.25">
      <c r="H74" t="s">
        <v>70</v>
      </c>
    </row>
    <row r="75" spans="1:9" ht="45" x14ac:dyDescent="0.25">
      <c r="A75" s="36" t="s">
        <v>10</v>
      </c>
      <c r="B75" s="37" t="s">
        <v>11</v>
      </c>
      <c r="C75" s="37" t="s">
        <v>12</v>
      </c>
      <c r="D75" s="37" t="s">
        <v>13</v>
      </c>
      <c r="E75" s="37" t="s">
        <v>14</v>
      </c>
      <c r="F75" s="36" t="s">
        <v>15</v>
      </c>
      <c r="G75" s="37" t="s">
        <v>16</v>
      </c>
      <c r="H75" s="37" t="s">
        <v>17</v>
      </c>
    </row>
    <row r="76" spans="1:9" ht="18.75" customHeight="1" x14ac:dyDescent="0.25">
      <c r="A76" s="38">
        <v>1</v>
      </c>
      <c r="B76" s="38" t="s">
        <v>3</v>
      </c>
      <c r="C76" s="38" t="s">
        <v>4</v>
      </c>
      <c r="D76" s="38">
        <v>1</v>
      </c>
      <c r="E76" s="41">
        <v>40</v>
      </c>
      <c r="F76" s="38">
        <f>E76/35</f>
        <v>1.1428571428571428</v>
      </c>
      <c r="G76" s="38">
        <v>20</v>
      </c>
      <c r="H76" s="38">
        <f>D76*F76*G76</f>
        <v>22.857142857142854</v>
      </c>
    </row>
    <row r="77" spans="1:9" ht="18.75" customHeight="1" x14ac:dyDescent="0.25">
      <c r="A77" s="64">
        <v>2</v>
      </c>
      <c r="B77" s="64" t="s">
        <v>57</v>
      </c>
      <c r="C77" s="38"/>
      <c r="D77" s="38">
        <v>1</v>
      </c>
      <c r="E77" s="41">
        <f>8*7</f>
        <v>56</v>
      </c>
      <c r="F77" s="38">
        <f>E77/35</f>
        <v>1.6</v>
      </c>
      <c r="G77" s="38">
        <v>13</v>
      </c>
      <c r="H77" s="38">
        <f>D77*F77*G77</f>
        <v>20.8</v>
      </c>
    </row>
    <row r="78" spans="1:9" ht="18.75" customHeight="1" x14ac:dyDescent="0.25">
      <c r="A78" s="64"/>
      <c r="B78" s="64"/>
      <c r="C78" s="38"/>
      <c r="D78" s="45">
        <v>1</v>
      </c>
      <c r="E78" s="46">
        <v>28</v>
      </c>
      <c r="F78" s="45">
        <f>E78/40</f>
        <v>0.7</v>
      </c>
      <c r="G78" s="45">
        <v>13</v>
      </c>
      <c r="H78" s="45">
        <f>D78*F78*G78</f>
        <v>9.1</v>
      </c>
    </row>
    <row r="79" spans="1:9" ht="18.75" customHeight="1" x14ac:dyDescent="0.25">
      <c r="A79" s="38">
        <v>3</v>
      </c>
      <c r="B79" s="40" t="s">
        <v>6</v>
      </c>
      <c r="C79" s="41"/>
      <c r="D79" s="40">
        <v>4</v>
      </c>
      <c r="E79" s="38">
        <f>8*7</f>
        <v>56</v>
      </c>
      <c r="F79" s="38">
        <f>E79/40</f>
        <v>1.4</v>
      </c>
      <c r="G79" s="38">
        <v>13</v>
      </c>
      <c r="H79" s="38">
        <f>D79*F79*G79</f>
        <v>72.8</v>
      </c>
    </row>
    <row r="80" spans="1:9" ht="18" customHeight="1" x14ac:dyDescent="0.25">
      <c r="A80" s="38"/>
      <c r="B80" s="65" t="s">
        <v>7</v>
      </c>
      <c r="C80" s="65"/>
      <c r="D80" s="65"/>
      <c r="E80" s="65"/>
      <c r="F80" s="65"/>
      <c r="G80" s="65"/>
      <c r="H80" s="42">
        <f>SUM(H76:H79)</f>
        <v>125.55714285714285</v>
      </c>
    </row>
    <row r="82" spans="1:9" x14ac:dyDescent="0.25">
      <c r="H82" s="16" t="s">
        <v>71</v>
      </c>
    </row>
    <row r="83" spans="1:9" ht="45" x14ac:dyDescent="0.25">
      <c r="A83" s="36" t="s">
        <v>10</v>
      </c>
      <c r="B83" s="37" t="s">
        <v>11</v>
      </c>
      <c r="C83" s="37" t="s">
        <v>12</v>
      </c>
      <c r="D83" s="37" t="s">
        <v>13</v>
      </c>
      <c r="E83" s="37" t="s">
        <v>14</v>
      </c>
      <c r="F83" s="36" t="s">
        <v>15</v>
      </c>
      <c r="G83" s="37" t="s">
        <v>16</v>
      </c>
      <c r="H83" s="37" t="s">
        <v>17</v>
      </c>
    </row>
    <row r="84" spans="1:9" ht="18.75" customHeight="1" x14ac:dyDescent="0.25">
      <c r="A84" s="38">
        <v>1</v>
      </c>
      <c r="B84" s="38" t="s">
        <v>3</v>
      </c>
      <c r="C84" s="38" t="s">
        <v>4</v>
      </c>
      <c r="D84" s="38">
        <v>1</v>
      </c>
      <c r="E84" s="41">
        <f>7*7</f>
        <v>49</v>
      </c>
      <c r="F84" s="38">
        <f>E84/35</f>
        <v>1.4</v>
      </c>
      <c r="G84" s="38">
        <v>20</v>
      </c>
      <c r="H84" s="38">
        <f>D84*F84*G84</f>
        <v>28</v>
      </c>
    </row>
    <row r="85" spans="1:9" ht="18.75" customHeight="1" x14ac:dyDescent="0.25">
      <c r="A85" s="64">
        <v>2</v>
      </c>
      <c r="B85" s="64" t="s">
        <v>57</v>
      </c>
      <c r="C85" s="38"/>
      <c r="D85" s="38">
        <v>1</v>
      </c>
      <c r="E85" s="41">
        <f>8*7</f>
        <v>56</v>
      </c>
      <c r="F85" s="38">
        <f>E85/35</f>
        <v>1.6</v>
      </c>
      <c r="G85" s="38">
        <v>13</v>
      </c>
      <c r="H85" s="38">
        <f>D85*F85*G85</f>
        <v>20.8</v>
      </c>
    </row>
    <row r="86" spans="1:9" ht="18.75" customHeight="1" x14ac:dyDescent="0.25">
      <c r="A86" s="64"/>
      <c r="B86" s="64"/>
      <c r="C86" s="38"/>
      <c r="D86" s="45">
        <v>1</v>
      </c>
      <c r="E86" s="46">
        <v>28</v>
      </c>
      <c r="F86" s="45">
        <f>E86/40</f>
        <v>0.7</v>
      </c>
      <c r="G86" s="45">
        <v>13</v>
      </c>
      <c r="H86" s="45">
        <f>D86*F86*G86</f>
        <v>9.1</v>
      </c>
    </row>
    <row r="87" spans="1:9" ht="18.75" customHeight="1" x14ac:dyDescent="0.25">
      <c r="A87" s="36">
        <v>3</v>
      </c>
      <c r="B87" s="36" t="s">
        <v>6</v>
      </c>
      <c r="C87" s="38"/>
      <c r="D87" s="45">
        <v>1</v>
      </c>
      <c r="E87" s="46">
        <v>14</v>
      </c>
      <c r="F87" s="45">
        <f>E87/40</f>
        <v>0.35</v>
      </c>
      <c r="G87" s="45">
        <v>13</v>
      </c>
      <c r="H87" s="45">
        <f>D87*F87*G87</f>
        <v>4.55</v>
      </c>
    </row>
    <row r="88" spans="1:9" ht="18.75" customHeight="1" x14ac:dyDescent="0.25">
      <c r="A88" s="38">
        <v>4</v>
      </c>
      <c r="B88" s="40" t="s">
        <v>6</v>
      </c>
      <c r="C88" s="41"/>
      <c r="D88" s="40">
        <v>3</v>
      </c>
      <c r="E88" s="38">
        <f>8*7</f>
        <v>56</v>
      </c>
      <c r="F88" s="38">
        <f>E88/40</f>
        <v>1.4</v>
      </c>
      <c r="G88" s="38">
        <v>13</v>
      </c>
      <c r="H88" s="38">
        <f>D88*F88*G88</f>
        <v>54.599999999999994</v>
      </c>
    </row>
    <row r="89" spans="1:9" ht="18" customHeight="1" x14ac:dyDescent="0.25">
      <c r="A89" s="38"/>
      <c r="B89" s="65" t="s">
        <v>7</v>
      </c>
      <c r="C89" s="65"/>
      <c r="D89" s="65"/>
      <c r="E89" s="65"/>
      <c r="F89" s="65"/>
      <c r="G89" s="65"/>
      <c r="H89" s="42">
        <f>SUM(H84:H88)</f>
        <v>117.04999999999998</v>
      </c>
    </row>
    <row r="91" spans="1:9" ht="45" customHeight="1" x14ac:dyDescent="0.25">
      <c r="B91" s="63" t="s">
        <v>59</v>
      </c>
      <c r="C91" s="63"/>
      <c r="D91" s="63"/>
      <c r="E91" s="63"/>
      <c r="F91" s="63"/>
      <c r="G91" s="63"/>
      <c r="H91" s="63"/>
    </row>
    <row r="92" spans="1:9" x14ac:dyDescent="0.25">
      <c r="G92" s="16" t="s">
        <v>72</v>
      </c>
      <c r="H92" s="28">
        <f>H80-H89</f>
        <v>8.5071428571428669</v>
      </c>
    </row>
    <row r="93" spans="1:9" x14ac:dyDescent="0.25">
      <c r="G93" s="16" t="s">
        <v>75</v>
      </c>
      <c r="H93">
        <f>H92*(3/8)</f>
        <v>3.1901785714285751</v>
      </c>
    </row>
    <row r="94" spans="1:9" x14ac:dyDescent="0.25">
      <c r="G94" s="16" t="s">
        <v>73</v>
      </c>
      <c r="H94">
        <v>1645.7974099999999</v>
      </c>
      <c r="I94" t="s">
        <v>21</v>
      </c>
    </row>
    <row r="95" spans="1:9" x14ac:dyDescent="0.25">
      <c r="G95" s="16" t="s">
        <v>74</v>
      </c>
      <c r="H95">
        <f>H93*H94</f>
        <v>5250.3876302946483</v>
      </c>
      <c r="I95" t="s">
        <v>21</v>
      </c>
    </row>
    <row r="97" spans="6:9" x14ac:dyDescent="0.25">
      <c r="F97" s="48"/>
      <c r="G97" s="49" t="s">
        <v>78</v>
      </c>
      <c r="H97" s="54">
        <f>H27+H28+H55+H72+H73+H95</f>
        <v>28243.556367499008</v>
      </c>
      <c r="I97" t="s">
        <v>21</v>
      </c>
    </row>
    <row r="98" spans="6:9" x14ac:dyDescent="0.25">
      <c r="G98" t="s">
        <v>18</v>
      </c>
    </row>
    <row r="99" spans="6:9" x14ac:dyDescent="0.25">
      <c r="G99" t="s">
        <v>36</v>
      </c>
    </row>
  </sheetData>
  <mergeCells count="21">
    <mergeCell ref="B36:G36"/>
    <mergeCell ref="B12:G12"/>
    <mergeCell ref="B20:G20"/>
    <mergeCell ref="B22:H22"/>
    <mergeCell ref="A33:A34"/>
    <mergeCell ref="B33:B34"/>
    <mergeCell ref="B64:G64"/>
    <mergeCell ref="B66:H66"/>
    <mergeCell ref="A77:A78"/>
    <mergeCell ref="B77:B78"/>
    <mergeCell ref="A46:A47"/>
    <mergeCell ref="B46:B47"/>
    <mergeCell ref="B49:G49"/>
    <mergeCell ref="B51:H51"/>
    <mergeCell ref="A60:A61"/>
    <mergeCell ref="B60:B61"/>
    <mergeCell ref="A85:A86"/>
    <mergeCell ref="B85:B86"/>
    <mergeCell ref="B89:G89"/>
    <mergeCell ref="B91:H91"/>
    <mergeCell ref="B80:G80"/>
  </mergeCells>
  <pageMargins left="0.70866141732283472" right="0.70866141732283472" top="0.74803149606299213" bottom="0.74803149606299213" header="0.31496062992125984" footer="0.31496062992125984"/>
  <pageSetup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0786D-EC65-43C3-B489-1F480CA48A45}">
  <dimension ref="A1:K18"/>
  <sheetViews>
    <sheetView workbookViewId="0">
      <selection activeCell="I17" sqref="I17"/>
    </sheetView>
  </sheetViews>
  <sheetFormatPr defaultRowHeight="15" x14ac:dyDescent="0.25"/>
  <cols>
    <col min="1" max="1" width="6.7109375" customWidth="1"/>
    <col min="2" max="2" width="24.28515625" customWidth="1"/>
    <col min="3" max="3" width="10.5703125" customWidth="1"/>
    <col min="4" max="5" width="11.42578125" customWidth="1"/>
  </cols>
  <sheetData>
    <row r="1" spans="1:11" x14ac:dyDescent="0.25">
      <c r="A1" s="1" t="s">
        <v>0</v>
      </c>
    </row>
    <row r="2" spans="1:11" x14ac:dyDescent="0.25">
      <c r="A2" s="1" t="s">
        <v>1</v>
      </c>
    </row>
    <row r="5" spans="1:11" ht="33" customHeight="1" x14ac:dyDescent="0.25">
      <c r="B5" s="66" t="s">
        <v>85</v>
      </c>
      <c r="C5" s="66"/>
      <c r="D5" s="66"/>
      <c r="E5" s="66"/>
      <c r="F5" s="66"/>
      <c r="G5" s="50"/>
      <c r="H5" s="50"/>
      <c r="I5" s="50"/>
      <c r="J5" s="50"/>
      <c r="K5" s="50"/>
    </row>
    <row r="8" spans="1:11" x14ac:dyDescent="0.25">
      <c r="E8" s="49" t="s">
        <v>89</v>
      </c>
    </row>
    <row r="9" spans="1:11" ht="75" x14ac:dyDescent="0.25">
      <c r="A9" s="33" t="s">
        <v>44</v>
      </c>
      <c r="B9" s="33" t="s">
        <v>37</v>
      </c>
      <c r="C9" s="33" t="s">
        <v>86</v>
      </c>
      <c r="D9" s="33" t="s">
        <v>87</v>
      </c>
      <c r="E9" s="33" t="s">
        <v>88</v>
      </c>
    </row>
    <row r="10" spans="1:11" x14ac:dyDescent="0.25">
      <c r="A10" s="23">
        <v>1</v>
      </c>
      <c r="B10" s="31" t="s">
        <v>2</v>
      </c>
      <c r="C10" s="29">
        <v>4852.68</v>
      </c>
      <c r="D10" s="29">
        <v>0</v>
      </c>
      <c r="E10" s="29">
        <f>C10+D10</f>
        <v>4852.68</v>
      </c>
    </row>
    <row r="11" spans="1:11" x14ac:dyDescent="0.25">
      <c r="A11" s="23">
        <v>2</v>
      </c>
      <c r="B11" s="31" t="s">
        <v>23</v>
      </c>
      <c r="C11" s="29">
        <v>8318.89</v>
      </c>
      <c r="D11" s="29">
        <v>28243.56</v>
      </c>
      <c r="E11" s="29">
        <f>C11+D11</f>
        <v>36562.449999999997</v>
      </c>
    </row>
    <row r="12" spans="1:11" x14ac:dyDescent="0.25">
      <c r="A12" s="58">
        <v>3</v>
      </c>
      <c r="B12" s="30" t="s">
        <v>43</v>
      </c>
      <c r="C12" s="34">
        <f>SUM(C10:C11)</f>
        <v>13171.57</v>
      </c>
      <c r="D12" s="34">
        <f>SUM(D10:D11)</f>
        <v>28243.56</v>
      </c>
      <c r="E12" s="34">
        <f>SUM(E10:E11)</f>
        <v>41415.129999999997</v>
      </c>
    </row>
    <row r="15" spans="1:11" x14ac:dyDescent="0.25">
      <c r="E15" t="s">
        <v>18</v>
      </c>
    </row>
    <row r="16" spans="1:11" x14ac:dyDescent="0.25">
      <c r="E16" t="s">
        <v>36</v>
      </c>
    </row>
    <row r="18" spans="6:6" x14ac:dyDescent="0.25">
      <c r="F18" s="57"/>
    </row>
  </sheetData>
  <mergeCells count="1">
    <mergeCell ref="B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Centralizator 2021</vt:lpstr>
      <vt:lpstr>Medhouse  08.2021</vt:lpstr>
      <vt:lpstr>VITAMED  08.2021</vt:lpstr>
      <vt:lpstr>Centralizator 2022</vt:lpstr>
      <vt:lpstr>Medhouse 01.22</vt:lpstr>
      <vt:lpstr>Centralizator 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NEACSU</dc:creator>
  <cp:lastModifiedBy>Adrian NEACSU</cp:lastModifiedBy>
  <cp:lastPrinted>2022-08-26T09:52:14Z</cp:lastPrinted>
  <dcterms:created xsi:type="dcterms:W3CDTF">2022-08-25T10:15:19Z</dcterms:created>
  <dcterms:modified xsi:type="dcterms:W3CDTF">2022-09-08T07:16:03Z</dcterms:modified>
</cp:coreProperties>
</file>